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영락\메뉴\"/>
    </mc:Choice>
  </mc:AlternateContent>
  <bookViews>
    <workbookView xWindow="0" yWindow="0" windowWidth="24000" windowHeight="8640" tabRatio="937" activeTab="1"/>
  </bookViews>
  <sheets>
    <sheet name="보고용" sheetId="1" r:id="rId1"/>
    <sheet name="18.02.19" sheetId="2" r:id="rId2"/>
    <sheet name="월" sheetId="3" r:id="rId3"/>
    <sheet name="화" sheetId="4" r:id="rId4"/>
    <sheet name="수" sheetId="5" r:id="rId5"/>
    <sheet name="목" sheetId="6" r:id="rId6"/>
    <sheet name="금" sheetId="7" r:id="rId7"/>
    <sheet name="토" sheetId="8" r:id="rId8"/>
    <sheet name="일" sheetId="9" r:id="rId9"/>
    <sheet name="보존식" sheetId="10" r:id="rId10"/>
    <sheet name="간식보존식" sheetId="22" r:id="rId11"/>
    <sheet name="CCP 1" sheetId="13" r:id="rId12"/>
    <sheet name="월 (2)" sheetId="14" r:id="rId13"/>
    <sheet name="화 (2)" sheetId="15" r:id="rId14"/>
    <sheet name="수 (2)" sheetId="16" r:id="rId15"/>
    <sheet name="목 (2)" sheetId="17" r:id="rId16"/>
    <sheet name="금 (2)" sheetId="18" r:id="rId17"/>
    <sheet name="토 (2)" sheetId="19" r:id="rId18"/>
    <sheet name="일 (2)" sheetId="20" r:id="rId19"/>
    <sheet name="보존식 (2)" sheetId="23" r:id="rId20"/>
  </sheets>
  <externalReferences>
    <externalReference r:id="rId21"/>
  </externalReferences>
  <definedNames>
    <definedName name="_xlnm.Print_Area" localSheetId="1">'18.02.19'!$A$1:$H$32</definedName>
    <definedName name="_xlnm.Print_Area" localSheetId="11">'CCP 1'!$A$2:$AQ$33</definedName>
    <definedName name="_xlnm.Print_Area" localSheetId="10">간식보존식!$A$1:$P$22</definedName>
    <definedName name="_xlnm.Print_Area" localSheetId="6">금!$A$1:$R$71</definedName>
    <definedName name="_xlnm.Print_Area" localSheetId="16">'금 (2)'!$A$1:$D$60,'금 (2)'!$E$1:$H$30</definedName>
    <definedName name="_xlnm.Print_Area" localSheetId="5">목!$A$1:$R$70</definedName>
    <definedName name="_xlnm.Print_Area" localSheetId="15">'목 (2)'!$A$1:$D$61,'목 (2)'!$E$1:$H$31</definedName>
    <definedName name="_xlnm.Print_Area" localSheetId="0">보고용!$A$2:$H$42</definedName>
    <definedName name="_xlnm.Print_Area" localSheetId="4">수!$A$1:$R$79</definedName>
    <definedName name="_xlnm.Print_Area" localSheetId="14">'수 (2)'!$A$1:$D$69,'수 (2)'!$E$1:$H$30</definedName>
    <definedName name="_xlnm.Print_Area" localSheetId="2">월!$A$1:$R$76</definedName>
    <definedName name="_xlnm.Print_Area" localSheetId="12">'월 (2)'!$A$1:$H$31,'월 (2)'!$A$33:$D$62</definedName>
    <definedName name="_xlnm.Print_Area" localSheetId="8">일!$A$1:$R$69</definedName>
    <definedName name="_xlnm.Print_Area" localSheetId="18">'일 (2)'!$A$1:$D$63,'일 (2)'!$E$1:$H$31</definedName>
    <definedName name="_xlnm.Print_Area" localSheetId="7">토!$A$1:$R$74</definedName>
    <definedName name="_xlnm.Print_Area" localSheetId="17">'토 (2)'!$A$1:$D$66,'토 (2)'!$E$1:$H$33</definedName>
    <definedName name="_xlnm.Print_Area" localSheetId="3">화!$A$1:$R$74</definedName>
    <definedName name="_xlnm.Print_Area" localSheetId="13">'화 (2)'!$A$1:$D$61,'화 (2)'!$E$1:$H$30</definedName>
    <definedName name="개별" localSheetId="10">#REF!</definedName>
    <definedName name="개별" localSheetId="0">#REF!</definedName>
    <definedName name="개별" localSheetId="19">#REF!</definedName>
    <definedName name="개별">#REF!</definedName>
    <definedName name="데이타" localSheetId="10">#REF!</definedName>
    <definedName name="데이타" localSheetId="0">#REF!</definedName>
    <definedName name="데이타" localSheetId="19">#REF!</definedName>
    <definedName name="데이타">#REF!</definedName>
    <definedName name="보존식" localSheetId="10">#REF!</definedName>
    <definedName name="보존식" localSheetId="19">#REF!</definedName>
    <definedName name="보존식">#REF!</definedName>
    <definedName name="선택번호" localSheetId="10">#REF!</definedName>
    <definedName name="선택번호" localSheetId="0">#REF!</definedName>
    <definedName name="선택번호" localSheetId="19">#REF!</definedName>
    <definedName name="선택번호">#REF!</definedName>
    <definedName name="식품명" localSheetId="10">#REF!</definedName>
    <definedName name="식품명" localSheetId="0">#REF!</definedName>
    <definedName name="식품명" localSheetId="19">#REF!</definedName>
    <definedName name="식품명">#REF!</definedName>
    <definedName name="식품영양표" localSheetId="10">#REF!</definedName>
    <definedName name="식품영양표" localSheetId="0">#REF!</definedName>
    <definedName name="식품영양표" localSheetId="19">#REF!</definedName>
    <definedName name="식품영양표">#REF!</definedName>
    <definedName name="지우기영역" localSheetId="10">#REF!</definedName>
    <definedName name="지우기영역" localSheetId="0">#REF!</definedName>
    <definedName name="지우기영역" localSheetId="19">#REF!</definedName>
    <definedName name="지우기영역">#REF!</definedName>
    <definedName name="총인원" localSheetId="10">#REF!</definedName>
    <definedName name="총인원" localSheetId="0">#REF!</definedName>
    <definedName name="총인원" localSheetId="19">#REF!</definedName>
    <definedName name="총인원">#REF!</definedName>
    <definedName name="프린트영역" localSheetId="10">#REF!</definedName>
    <definedName name="프린트영역" localSheetId="0">#REF!</definedName>
    <definedName name="프린트영역" localSheetId="19">#REF!</definedName>
    <definedName name="프린트영역">#REF!</definedName>
    <definedName name="항목" localSheetId="10">#REF!</definedName>
    <definedName name="항목" localSheetId="0">#REF!</definedName>
    <definedName name="항목" localSheetId="19">#REF!</definedName>
    <definedName name="항목">#REF!</definedName>
  </definedNames>
  <calcPr calcId="152511"/>
</workbook>
</file>

<file path=xl/calcChain.xml><?xml version="1.0" encoding="utf-8"?>
<calcChain xmlns="http://schemas.openxmlformats.org/spreadsheetml/2006/main">
  <c r="J11" i="10" l="1"/>
  <c r="F11" i="10"/>
  <c r="F2" i="10"/>
  <c r="B2" i="10"/>
  <c r="B11" i="10"/>
  <c r="Z31" i="23" l="1"/>
  <c r="V31" i="23"/>
  <c r="R31" i="23"/>
  <c r="N31" i="23"/>
  <c r="J31" i="23"/>
  <c r="F31" i="23"/>
  <c r="B31" i="23"/>
  <c r="Z30" i="23"/>
  <c r="V30" i="23"/>
  <c r="R30" i="23"/>
  <c r="N30" i="23"/>
  <c r="J30" i="23"/>
  <c r="F30" i="23"/>
  <c r="B30" i="23"/>
  <c r="Z29" i="23"/>
  <c r="V29" i="23"/>
  <c r="R29" i="23"/>
  <c r="N29" i="23"/>
  <c r="J29" i="23"/>
  <c r="F29" i="23"/>
  <c r="B29" i="23"/>
  <c r="Z28" i="23"/>
  <c r="V28" i="23"/>
  <c r="R28" i="23"/>
  <c r="N28" i="23"/>
  <c r="J28" i="23"/>
  <c r="F28" i="23"/>
  <c r="B28" i="23"/>
  <c r="Z27" i="23"/>
  <c r="V27" i="23"/>
  <c r="R27" i="23"/>
  <c r="N27" i="23"/>
  <c r="J27" i="23"/>
  <c r="F27" i="23"/>
  <c r="B27" i="23"/>
  <c r="Z26" i="23"/>
  <c r="V26" i="23"/>
  <c r="R26" i="23"/>
  <c r="N26" i="23"/>
  <c r="J26" i="23"/>
  <c r="F26" i="23"/>
  <c r="B26" i="23"/>
  <c r="Z25" i="23"/>
  <c r="V25" i="23"/>
  <c r="R25" i="23"/>
  <c r="N25" i="23"/>
  <c r="J25" i="23"/>
  <c r="F25" i="23"/>
  <c r="B25" i="23"/>
  <c r="Z20" i="23"/>
  <c r="V20" i="23"/>
  <c r="R20" i="23"/>
  <c r="N20" i="23"/>
  <c r="J20" i="23"/>
  <c r="F20" i="23"/>
  <c r="B20" i="23"/>
  <c r="Z19" i="23"/>
  <c r="V19" i="23"/>
  <c r="R19" i="23"/>
  <c r="N19" i="23"/>
  <c r="J19" i="23"/>
  <c r="F19" i="23"/>
  <c r="B19" i="23"/>
  <c r="Z18" i="23"/>
  <c r="V18" i="23"/>
  <c r="R18" i="23"/>
  <c r="N18" i="23"/>
  <c r="J18" i="23"/>
  <c r="F18" i="23"/>
  <c r="B18" i="23"/>
  <c r="Z17" i="23"/>
  <c r="V17" i="23"/>
  <c r="R17" i="23"/>
  <c r="N17" i="23"/>
  <c r="J17" i="23"/>
  <c r="F17" i="23"/>
  <c r="B17" i="23"/>
  <c r="Z16" i="23"/>
  <c r="V16" i="23"/>
  <c r="R16" i="23"/>
  <c r="N16" i="23"/>
  <c r="J16" i="23"/>
  <c r="F16" i="23"/>
  <c r="B16" i="23"/>
  <c r="Z15" i="23"/>
  <c r="V15" i="23"/>
  <c r="R15" i="23"/>
  <c r="N15" i="23"/>
  <c r="J15" i="23"/>
  <c r="F15" i="23"/>
  <c r="B15" i="23"/>
  <c r="Z14" i="23"/>
  <c r="V14" i="23"/>
  <c r="R14" i="23"/>
  <c r="N14" i="23"/>
  <c r="J14" i="23"/>
  <c r="F14" i="23"/>
  <c r="B14" i="23"/>
  <c r="Z9" i="23"/>
  <c r="V9" i="23"/>
  <c r="R9" i="23"/>
  <c r="N9" i="23"/>
  <c r="J9" i="23"/>
  <c r="F9" i="23"/>
  <c r="B9" i="23"/>
  <c r="Z8" i="23"/>
  <c r="V8" i="23"/>
  <c r="R8" i="23"/>
  <c r="N8" i="23"/>
  <c r="J8" i="23"/>
  <c r="F8" i="23"/>
  <c r="B8" i="23"/>
  <c r="Z7" i="23"/>
  <c r="V7" i="23"/>
  <c r="R7" i="23"/>
  <c r="N7" i="23"/>
  <c r="J7" i="23"/>
  <c r="F7" i="23"/>
  <c r="B7" i="23"/>
  <c r="Z6" i="23"/>
  <c r="V6" i="23"/>
  <c r="R6" i="23"/>
  <c r="N6" i="23"/>
  <c r="J6" i="23"/>
  <c r="F6" i="23"/>
  <c r="B6" i="23"/>
  <c r="Z5" i="23"/>
  <c r="V5" i="23"/>
  <c r="R5" i="23"/>
  <c r="N5" i="23"/>
  <c r="J5" i="23"/>
  <c r="F5" i="23"/>
  <c r="B5" i="23"/>
  <c r="Z4" i="23"/>
  <c r="V4" i="23"/>
  <c r="R4" i="23"/>
  <c r="N4" i="23"/>
  <c r="J4" i="23"/>
  <c r="F4" i="23"/>
  <c r="B4" i="23"/>
  <c r="Z3" i="23"/>
  <c r="V3" i="23"/>
  <c r="R3" i="23"/>
  <c r="N3" i="23"/>
  <c r="J3" i="23"/>
  <c r="F3" i="23"/>
  <c r="B3" i="23"/>
  <c r="Z2" i="23"/>
  <c r="V2" i="23"/>
  <c r="V13" i="23" s="1"/>
  <c r="R2" i="23"/>
  <c r="N2" i="23"/>
  <c r="N13" i="23" s="1"/>
  <c r="J2" i="23"/>
  <c r="F2" i="23"/>
  <c r="F13" i="23" s="1"/>
  <c r="B2" i="23"/>
  <c r="F24" i="23" l="1"/>
  <c r="N24" i="23"/>
  <c r="V24" i="23"/>
  <c r="B13" i="23"/>
  <c r="J13" i="23"/>
  <c r="R13" i="23"/>
  <c r="Z13" i="23"/>
  <c r="D23" i="5"/>
  <c r="D13" i="3"/>
  <c r="Z24" i="23" l="1"/>
  <c r="J24" i="23"/>
  <c r="R24" i="23"/>
  <c r="B24" i="23"/>
  <c r="D13" i="4"/>
  <c r="O11" i="3"/>
  <c r="D11" i="3"/>
  <c r="D8" i="3"/>
  <c r="H21" i="17" l="1"/>
  <c r="H22" i="17"/>
  <c r="H23" i="17"/>
  <c r="H24" i="17"/>
  <c r="D57" i="3" l="1"/>
  <c r="F57" i="3"/>
  <c r="H57" i="3"/>
  <c r="I57" i="3"/>
  <c r="J57" i="3" s="1"/>
  <c r="D55" i="3"/>
  <c r="F55" i="3"/>
  <c r="H55" i="3"/>
  <c r="I55" i="3"/>
  <c r="J55" i="3" s="1"/>
  <c r="D56" i="3"/>
  <c r="F56" i="3"/>
  <c r="H56" i="3"/>
  <c r="I56" i="3"/>
  <c r="J56" i="3" s="1"/>
  <c r="D53" i="6" l="1"/>
  <c r="F53" i="6"/>
  <c r="I53" i="6"/>
  <c r="J53" i="6" s="1"/>
  <c r="O18" i="7"/>
  <c r="Q18" i="7"/>
  <c r="O19" i="7"/>
  <c r="Q19" i="7"/>
  <c r="O20" i="7"/>
  <c r="Q20" i="7"/>
  <c r="O21" i="7"/>
  <c r="Q21" i="7"/>
  <c r="O22" i="7"/>
  <c r="Q22" i="7"/>
  <c r="D25" i="9"/>
  <c r="D25" i="7"/>
  <c r="D26" i="6"/>
  <c r="D27" i="5"/>
  <c r="D28" i="4"/>
  <c r="D26" i="3"/>
  <c r="D23" i="9"/>
  <c r="D23" i="8"/>
  <c r="D23" i="7"/>
  <c r="D24" i="6"/>
  <c r="D26" i="4"/>
  <c r="D23" i="3"/>
  <c r="D47" i="8"/>
  <c r="F47" i="8"/>
  <c r="H47" i="8"/>
  <c r="I47" i="8"/>
  <c r="J47" i="8" s="1"/>
  <c r="D48" i="8"/>
  <c r="F48" i="8"/>
  <c r="H48" i="8"/>
  <c r="I48" i="8"/>
  <c r="J48" i="8" s="1"/>
  <c r="D49" i="8"/>
  <c r="F49" i="8"/>
  <c r="H49" i="8"/>
  <c r="I49" i="8"/>
  <c r="J49" i="8" s="1"/>
  <c r="D50" i="8"/>
  <c r="F50" i="8"/>
  <c r="H50" i="8"/>
  <c r="I50" i="8"/>
  <c r="J50" i="8"/>
  <c r="D11" i="6"/>
  <c r="F11" i="6"/>
  <c r="H11" i="6"/>
  <c r="I11" i="6"/>
  <c r="J11" i="6" s="1"/>
  <c r="D12" i="6"/>
  <c r="F12" i="6"/>
  <c r="H12" i="6"/>
  <c r="I12" i="6"/>
  <c r="J12" i="6" s="1"/>
  <c r="D54" i="6"/>
  <c r="F54" i="6"/>
  <c r="I54" i="6"/>
  <c r="J54" i="6" s="1"/>
  <c r="D52" i="6"/>
  <c r="F52" i="6"/>
  <c r="I52" i="6"/>
  <c r="J52" i="6" s="1"/>
  <c r="D44" i="6"/>
  <c r="F44" i="6"/>
  <c r="I44" i="6"/>
  <c r="J44" i="6"/>
  <c r="D45" i="6"/>
  <c r="F45" i="6"/>
  <c r="I45" i="6"/>
  <c r="J45" i="6" s="1"/>
  <c r="D46" i="6"/>
  <c r="F46" i="6"/>
  <c r="I46" i="6"/>
  <c r="J46" i="6" s="1"/>
  <c r="D47" i="6"/>
  <c r="F47" i="6"/>
  <c r="I47" i="6"/>
  <c r="J47" i="6" s="1"/>
  <c r="D48" i="6"/>
  <c r="F48" i="6"/>
  <c r="I48" i="6"/>
  <c r="J48" i="6"/>
  <c r="D49" i="6"/>
  <c r="F49" i="6"/>
  <c r="I49" i="6"/>
  <c r="J49" i="6"/>
  <c r="O11" i="5"/>
  <c r="Q11" i="5"/>
  <c r="O12" i="5"/>
  <c r="Q12" i="5"/>
  <c r="O13" i="5"/>
  <c r="Q13" i="5"/>
  <c r="D60" i="4"/>
  <c r="F60" i="4"/>
  <c r="H60" i="4"/>
  <c r="I60" i="4"/>
  <c r="J60" i="4"/>
  <c r="D61" i="4"/>
  <c r="F61" i="4"/>
  <c r="H61" i="4"/>
  <c r="I61" i="4"/>
  <c r="J61" i="4" s="1"/>
  <c r="D62" i="4"/>
  <c r="F62" i="4"/>
  <c r="H62" i="4"/>
  <c r="I62" i="4"/>
  <c r="J62" i="4"/>
  <c r="D55" i="4"/>
  <c r="F55" i="4"/>
  <c r="H55" i="4"/>
  <c r="I55" i="4"/>
  <c r="J55" i="4" s="1"/>
  <c r="D56" i="4"/>
  <c r="F56" i="4"/>
  <c r="H56" i="4"/>
  <c r="I56" i="4"/>
  <c r="J56" i="4" s="1"/>
  <c r="D57" i="4"/>
  <c r="F57" i="4"/>
  <c r="H57" i="4"/>
  <c r="I57" i="4"/>
  <c r="J57" i="4" s="1"/>
  <c r="D58" i="4"/>
  <c r="F58" i="4"/>
  <c r="H58" i="4"/>
  <c r="I58" i="4"/>
  <c r="J58" i="4" s="1"/>
  <c r="D59" i="4"/>
  <c r="F59" i="4"/>
  <c r="H59" i="4"/>
  <c r="I59" i="4"/>
  <c r="J59" i="4" s="1"/>
  <c r="F12" i="4"/>
  <c r="D12" i="4"/>
  <c r="D11" i="4"/>
  <c r="D59" i="3" l="1"/>
  <c r="F59" i="3"/>
  <c r="H59" i="3"/>
  <c r="I59" i="3"/>
  <c r="J59" i="3" s="1"/>
  <c r="D60" i="3"/>
  <c r="F60" i="3"/>
  <c r="H60" i="3"/>
  <c r="I60" i="3"/>
  <c r="J60" i="3" s="1"/>
  <c r="D61" i="3"/>
  <c r="F61" i="3"/>
  <c r="H61" i="3"/>
  <c r="I61" i="3"/>
  <c r="J61" i="3" s="1"/>
  <c r="O11" i="7"/>
  <c r="Q11" i="7"/>
  <c r="O12" i="7"/>
  <c r="Q12" i="7"/>
  <c r="O13" i="7"/>
  <c r="Q13" i="7"/>
  <c r="O14" i="7"/>
  <c r="Q14" i="7"/>
  <c r="O15" i="7"/>
  <c r="Q15" i="7"/>
  <c r="D58" i="3"/>
  <c r="F58" i="3"/>
  <c r="H58" i="3"/>
  <c r="I58" i="3"/>
  <c r="J58" i="3" s="1"/>
  <c r="D54" i="3"/>
  <c r="F54" i="3"/>
  <c r="H54" i="3"/>
  <c r="I54" i="3"/>
  <c r="J54" i="3"/>
  <c r="F51" i="7"/>
  <c r="F52" i="7"/>
  <c r="F53" i="7"/>
  <c r="D51" i="7"/>
  <c r="D52" i="7"/>
  <c r="D53" i="7"/>
  <c r="D51" i="5"/>
  <c r="F51" i="5"/>
  <c r="H51" i="5"/>
  <c r="I51" i="5"/>
  <c r="J51" i="5" s="1"/>
  <c r="D52" i="5"/>
  <c r="F52" i="5"/>
  <c r="H52" i="5"/>
  <c r="I52" i="5"/>
  <c r="J52" i="5" s="1"/>
  <c r="D53" i="5"/>
  <c r="F53" i="5"/>
  <c r="H53" i="5"/>
  <c r="I53" i="5"/>
  <c r="J53" i="5" s="1"/>
  <c r="D54" i="5"/>
  <c r="F54" i="5"/>
  <c r="H54" i="5"/>
  <c r="I54" i="5"/>
  <c r="J54" i="5" s="1"/>
  <c r="D55" i="5"/>
  <c r="F55" i="5"/>
  <c r="H55" i="5"/>
  <c r="I55" i="5"/>
  <c r="J55" i="5" s="1"/>
  <c r="D56" i="5"/>
  <c r="F56" i="5"/>
  <c r="H56" i="5"/>
  <c r="I56" i="5"/>
  <c r="J56" i="5" s="1"/>
  <c r="D47" i="5"/>
  <c r="F47" i="5"/>
  <c r="H47" i="5"/>
  <c r="I47" i="5"/>
  <c r="J47" i="5" s="1"/>
  <c r="D15" i="7"/>
  <c r="F15" i="7"/>
  <c r="H15" i="7"/>
  <c r="I15" i="7"/>
  <c r="J15" i="7" s="1"/>
  <c r="D16" i="7"/>
  <c r="F16" i="7"/>
  <c r="H16" i="7"/>
  <c r="I16" i="7"/>
  <c r="J16" i="7"/>
  <c r="D50" i="6"/>
  <c r="F50" i="6"/>
  <c r="I50" i="6"/>
  <c r="J50" i="6" s="1"/>
  <c r="D51" i="6"/>
  <c r="F51" i="6"/>
  <c r="I51" i="6"/>
  <c r="J51" i="6" s="1"/>
  <c r="D55" i="6"/>
  <c r="F55" i="6"/>
  <c r="I55" i="6"/>
  <c r="J55" i="6" s="1"/>
  <c r="D56" i="6"/>
  <c r="F56" i="6"/>
  <c r="I56" i="6"/>
  <c r="J56" i="6" s="1"/>
  <c r="D57" i="6"/>
  <c r="F57" i="6"/>
  <c r="I57" i="6"/>
  <c r="J57" i="6" s="1"/>
  <c r="F43" i="7" l="1"/>
  <c r="D43" i="7"/>
  <c r="F13" i="7"/>
  <c r="Q12" i="8"/>
  <c r="O12" i="8"/>
  <c r="Q19" i="8"/>
  <c r="O14" i="4"/>
  <c r="Q14" i="4"/>
  <c r="Q11" i="4"/>
  <c r="F61" i="6"/>
  <c r="F28" i="6"/>
  <c r="F27" i="6"/>
  <c r="D31" i="4"/>
  <c r="F15" i="4"/>
  <c r="F14" i="4"/>
  <c r="F31" i="4"/>
  <c r="F25" i="6"/>
  <c r="F26" i="6"/>
  <c r="Q10" i="6" l="1"/>
  <c r="O10" i="6"/>
  <c r="O18" i="9"/>
  <c r="O17" i="9"/>
  <c r="O19" i="8"/>
  <c r="D10" i="8"/>
  <c r="D11" i="8"/>
  <c r="D12" i="8"/>
  <c r="D13" i="8"/>
  <c r="D14" i="8"/>
  <c r="D15" i="8"/>
  <c r="D16" i="8"/>
  <c r="D17" i="8"/>
  <c r="D18" i="8"/>
  <c r="D19" i="8"/>
  <c r="D13" i="7"/>
  <c r="D9" i="6"/>
  <c r="O19" i="5"/>
  <c r="O11" i="4"/>
  <c r="O14" i="3"/>
  <c r="D67" i="8" l="1"/>
  <c r="D72" i="5"/>
  <c r="J44" i="4" l="1"/>
  <c r="Q11" i="6" l="1"/>
  <c r="O11" i="6"/>
  <c r="J16" i="22" l="1"/>
  <c r="J15" i="22"/>
  <c r="J14" i="22"/>
  <c r="F16" i="22"/>
  <c r="F15" i="22"/>
  <c r="F14" i="22"/>
  <c r="B15" i="22"/>
  <c r="B16" i="22"/>
  <c r="B14" i="22"/>
  <c r="N5" i="22"/>
  <c r="N4" i="22"/>
  <c r="N3" i="22"/>
  <c r="J5" i="22"/>
  <c r="J4" i="22"/>
  <c r="J3" i="22"/>
  <c r="F5" i="22"/>
  <c r="F4" i="22"/>
  <c r="F3" i="22"/>
  <c r="B5" i="22"/>
  <c r="B4" i="22"/>
  <c r="B3" i="22"/>
  <c r="J13" i="22"/>
  <c r="J21" i="22" s="1"/>
  <c r="F13" i="22"/>
  <c r="F21" i="22" s="1"/>
  <c r="B13" i="22"/>
  <c r="B21" i="22" s="1"/>
  <c r="N2" i="22"/>
  <c r="N10" i="22" s="1"/>
  <c r="J2" i="22"/>
  <c r="J10" i="22" s="1"/>
  <c r="F2" i="22"/>
  <c r="F10" i="22" s="1"/>
  <c r="B2" i="22"/>
  <c r="B10" i="22" s="1"/>
  <c r="J28" i="9"/>
  <c r="I28" i="9"/>
  <c r="F28" i="9"/>
  <c r="D28" i="9"/>
  <c r="J27" i="9"/>
  <c r="I27" i="9"/>
  <c r="F27" i="9"/>
  <c r="D27" i="9"/>
  <c r="J26" i="9"/>
  <c r="I26" i="9"/>
  <c r="F26" i="9"/>
  <c r="D26" i="9"/>
  <c r="I28" i="8"/>
  <c r="J28" i="8" s="1"/>
  <c r="H28" i="8"/>
  <c r="F28" i="8"/>
  <c r="D28" i="8"/>
  <c r="I27" i="8"/>
  <c r="J27" i="8" s="1"/>
  <c r="H27" i="8"/>
  <c r="F27" i="8"/>
  <c r="D27" i="8"/>
  <c r="J28" i="7"/>
  <c r="F28" i="7"/>
  <c r="D28" i="7"/>
  <c r="I27" i="7"/>
  <c r="J27" i="7" s="1"/>
  <c r="H27" i="7"/>
  <c r="F27" i="7"/>
  <c r="D27" i="7"/>
  <c r="I26" i="7"/>
  <c r="F26" i="7"/>
  <c r="D26" i="7"/>
  <c r="I29" i="6"/>
  <c r="J29" i="6" s="1"/>
  <c r="H29" i="6"/>
  <c r="F29" i="6"/>
  <c r="D29" i="6"/>
  <c r="D28" i="6"/>
  <c r="I27" i="6"/>
  <c r="D27" i="6"/>
  <c r="F30" i="5"/>
  <c r="D30" i="5"/>
  <c r="F29" i="5"/>
  <c r="D29" i="5"/>
  <c r="J28" i="5"/>
  <c r="H28" i="5"/>
  <c r="F28" i="5"/>
  <c r="D28" i="5"/>
  <c r="I67" i="4"/>
  <c r="J67" i="4" s="1"/>
  <c r="F67" i="4"/>
  <c r="D67" i="4"/>
  <c r="J33" i="4"/>
  <c r="H33" i="4"/>
  <c r="F33" i="4"/>
  <c r="D33" i="4"/>
  <c r="J32" i="4"/>
  <c r="F32" i="4"/>
  <c r="D32" i="4"/>
  <c r="J31" i="4"/>
  <c r="J31" i="3"/>
  <c r="H31" i="3"/>
  <c r="F31" i="3"/>
  <c r="D31" i="3"/>
  <c r="F30" i="3"/>
  <c r="D30" i="3"/>
  <c r="F29" i="3"/>
  <c r="D29" i="3"/>
  <c r="N16" i="10"/>
  <c r="N15" i="10"/>
  <c r="D42" i="9" l="1"/>
  <c r="D43" i="9"/>
  <c r="D44" i="9"/>
  <c r="D45" i="9"/>
  <c r="D46" i="9"/>
  <c r="D47" i="9"/>
  <c r="D48" i="9"/>
  <c r="D49" i="9"/>
  <c r="O10" i="9"/>
  <c r="O11" i="9"/>
  <c r="O12" i="9"/>
  <c r="O13" i="9"/>
  <c r="O14" i="9"/>
  <c r="O15" i="9"/>
  <c r="O16" i="9"/>
  <c r="O19" i="9"/>
  <c r="O20" i="9"/>
  <c r="O21" i="9"/>
  <c r="O22" i="9"/>
  <c r="O23" i="9"/>
  <c r="D10" i="9"/>
  <c r="D11" i="9"/>
  <c r="D12" i="9"/>
  <c r="D13" i="9"/>
  <c r="D14" i="9"/>
  <c r="D15" i="9"/>
  <c r="H43" i="8"/>
  <c r="H44" i="8"/>
  <c r="H45" i="8"/>
  <c r="H46" i="8"/>
  <c r="D43" i="8"/>
  <c r="D44" i="8"/>
  <c r="D45" i="8"/>
  <c r="D46" i="8"/>
  <c r="D41" i="8"/>
  <c r="O10" i="8"/>
  <c r="O11" i="8"/>
  <c r="O13" i="8"/>
  <c r="O14" i="8"/>
  <c r="O15" i="8"/>
  <c r="O16" i="8"/>
  <c r="O17" i="8"/>
  <c r="O18" i="8"/>
  <c r="D41" i="7"/>
  <c r="D42" i="7"/>
  <c r="D44" i="7"/>
  <c r="D45" i="7"/>
  <c r="D46" i="7"/>
  <c r="D47" i="7"/>
  <c r="D48" i="7"/>
  <c r="Q23" i="7"/>
  <c r="Q24" i="7"/>
  <c r="Q25" i="7"/>
  <c r="O23" i="7"/>
  <c r="O24" i="7"/>
  <c r="O25" i="7"/>
  <c r="O10" i="7"/>
  <c r="O16" i="7"/>
  <c r="O17" i="7"/>
  <c r="D11" i="7"/>
  <c r="D12" i="7"/>
  <c r="D14" i="7"/>
  <c r="D17" i="7"/>
  <c r="I43" i="6"/>
  <c r="D43" i="6"/>
  <c r="O12" i="6"/>
  <c r="O13" i="6"/>
  <c r="O14" i="6"/>
  <c r="O15" i="6"/>
  <c r="O16" i="6"/>
  <c r="O17" i="6"/>
  <c r="O18" i="6"/>
  <c r="O19" i="6"/>
  <c r="D10" i="6"/>
  <c r="D13" i="6"/>
  <c r="D14" i="6"/>
  <c r="D15" i="6"/>
  <c r="D16" i="6"/>
  <c r="D17" i="6"/>
  <c r="D18" i="6"/>
  <c r="O10" i="5"/>
  <c r="O14" i="5"/>
  <c r="O15" i="5"/>
  <c r="O16" i="5"/>
  <c r="O17" i="5"/>
  <c r="O18" i="5"/>
  <c r="D10" i="5"/>
  <c r="D11" i="5"/>
  <c r="D12" i="5"/>
  <c r="D13" i="5"/>
  <c r="D14" i="5"/>
  <c r="D15" i="5"/>
  <c r="D16" i="5"/>
  <c r="D17" i="5"/>
  <c r="D44" i="5"/>
  <c r="D45" i="5"/>
  <c r="D46" i="5"/>
  <c r="D48" i="5"/>
  <c r="D49" i="5"/>
  <c r="D50" i="5"/>
  <c r="H45" i="4"/>
  <c r="H46" i="4"/>
  <c r="H47" i="4"/>
  <c r="H48" i="4"/>
  <c r="H49" i="4"/>
  <c r="H50" i="4"/>
  <c r="H51" i="4"/>
  <c r="H52" i="4"/>
  <c r="H53" i="4"/>
  <c r="H54" i="4"/>
  <c r="D45" i="4"/>
  <c r="D46" i="4"/>
  <c r="D47" i="4"/>
  <c r="D48" i="4"/>
  <c r="D49" i="4"/>
  <c r="D50" i="4"/>
  <c r="D51" i="4"/>
  <c r="D52" i="4"/>
  <c r="D53" i="4"/>
  <c r="Q22" i="4"/>
  <c r="Q23" i="4"/>
  <c r="Q24" i="4"/>
  <c r="Q25" i="4"/>
  <c r="O10" i="4"/>
  <c r="O12" i="4"/>
  <c r="O13" i="4"/>
  <c r="O15" i="4"/>
  <c r="O16" i="4"/>
  <c r="O17" i="4"/>
  <c r="O18" i="4"/>
  <c r="O19" i="4"/>
  <c r="O20" i="4"/>
  <c r="O21" i="4"/>
  <c r="O22" i="4"/>
  <c r="O23" i="4"/>
  <c r="O24" i="4"/>
  <c r="O25" i="4"/>
  <c r="D10" i="4"/>
  <c r="D14" i="4"/>
  <c r="D15" i="4"/>
  <c r="F10" i="3"/>
  <c r="F11" i="3"/>
  <c r="F12" i="3"/>
  <c r="F13" i="3"/>
  <c r="F14" i="3"/>
  <c r="F15" i="3"/>
  <c r="F16" i="3"/>
  <c r="F17" i="3"/>
  <c r="F18" i="3"/>
  <c r="H11" i="3"/>
  <c r="H12" i="3"/>
  <c r="H13" i="3"/>
  <c r="H14" i="3"/>
  <c r="H15" i="3"/>
  <c r="H16" i="3"/>
  <c r="H17" i="3"/>
  <c r="H18" i="3"/>
  <c r="H19" i="3"/>
  <c r="H20" i="3"/>
  <c r="D43" i="3"/>
  <c r="D44" i="3"/>
  <c r="D45" i="3"/>
  <c r="D46" i="3"/>
  <c r="D47" i="3"/>
  <c r="D48" i="3"/>
  <c r="D49" i="3"/>
  <c r="D50" i="3"/>
  <c r="D51" i="3"/>
  <c r="D52" i="3"/>
  <c r="D53" i="3"/>
  <c r="O12" i="3"/>
  <c r="O13" i="3"/>
  <c r="O15" i="3"/>
  <c r="O16" i="3"/>
  <c r="O17" i="3"/>
  <c r="O18" i="3"/>
  <c r="O19" i="3"/>
  <c r="O20" i="3"/>
  <c r="D10" i="3"/>
  <c r="D12" i="3"/>
  <c r="D14" i="3"/>
  <c r="D15" i="3"/>
  <c r="D16" i="3"/>
  <c r="D17" i="3"/>
  <c r="D18" i="3"/>
  <c r="D19" i="3"/>
  <c r="E19" i="1" l="1"/>
  <c r="E18" i="1"/>
  <c r="F45" i="3"/>
  <c r="H45" i="3"/>
  <c r="I45" i="3"/>
  <c r="J45" i="3" s="1"/>
  <c r="F46" i="3"/>
  <c r="H46" i="3"/>
  <c r="I46" i="3"/>
  <c r="J46" i="3" s="1"/>
  <c r="F47" i="3"/>
  <c r="H47" i="3"/>
  <c r="I47" i="3"/>
  <c r="J47" i="3" s="1"/>
  <c r="F48" i="3"/>
  <c r="H48" i="3"/>
  <c r="I48" i="3"/>
  <c r="J48" i="3" s="1"/>
  <c r="F49" i="3"/>
  <c r="H49" i="3"/>
  <c r="I49" i="3"/>
  <c r="J49" i="3" s="1"/>
  <c r="F50" i="3"/>
  <c r="H50" i="3"/>
  <c r="I50" i="3"/>
  <c r="J50" i="3" s="1"/>
  <c r="F51" i="3"/>
  <c r="H51" i="3"/>
  <c r="I51" i="3"/>
  <c r="J51" i="3" s="1"/>
  <c r="F52" i="3"/>
  <c r="H52" i="3"/>
  <c r="I52" i="3"/>
  <c r="J52" i="3" s="1"/>
  <c r="E27" i="1"/>
  <c r="F40" i="9"/>
  <c r="F41" i="9"/>
  <c r="F42" i="9"/>
  <c r="F43" i="9"/>
  <c r="F44" i="9"/>
  <c r="F62" i="9" l="1"/>
  <c r="D63" i="9"/>
  <c r="Q26" i="9"/>
  <c r="Q27" i="9"/>
  <c r="Q28" i="9"/>
  <c r="O26" i="9"/>
  <c r="O27" i="9"/>
  <c r="O28" i="9"/>
  <c r="O29" i="9"/>
  <c r="Q19" i="9"/>
  <c r="D18" i="9"/>
  <c r="D17" i="9"/>
  <c r="D16" i="9"/>
  <c r="I61" i="8"/>
  <c r="I62" i="8"/>
  <c r="I63" i="8"/>
  <c r="I64" i="8"/>
  <c r="I65" i="8"/>
  <c r="I66" i="8"/>
  <c r="D68" i="8"/>
  <c r="Q24" i="8"/>
  <c r="Q25" i="8"/>
  <c r="Q26" i="8"/>
  <c r="Q27" i="8"/>
  <c r="Q28" i="8"/>
  <c r="O24" i="8"/>
  <c r="O25" i="8"/>
  <c r="O26" i="8"/>
  <c r="O27" i="8"/>
  <c r="O28" i="8"/>
  <c r="F23" i="8"/>
  <c r="D25" i="8"/>
  <c r="D24" i="8"/>
  <c r="F50" i="7"/>
  <c r="D50" i="7"/>
  <c r="O29" i="7"/>
  <c r="O27" i="3"/>
  <c r="F59" i="6"/>
  <c r="F60" i="6"/>
  <c r="Q25" i="6"/>
  <c r="Q26" i="6"/>
  <c r="Q27" i="6"/>
  <c r="Q28" i="6"/>
  <c r="Q29" i="6"/>
  <c r="O25" i="6"/>
  <c r="O26" i="6"/>
  <c r="O27" i="6"/>
  <c r="O28" i="6"/>
  <c r="O29" i="6"/>
  <c r="D73" i="5"/>
  <c r="Q26" i="5"/>
  <c r="Q25" i="5"/>
  <c r="O26" i="5"/>
  <c r="O25" i="5"/>
  <c r="Q31" i="5"/>
  <c r="Q32" i="5"/>
  <c r="O31" i="5"/>
  <c r="O32" i="5"/>
  <c r="D24" i="9"/>
  <c r="D26" i="8"/>
  <c r="D24" i="7"/>
  <c r="D25" i="6"/>
  <c r="D26" i="5"/>
  <c r="D25" i="5"/>
  <c r="F27" i="5"/>
  <c r="F31" i="5"/>
  <c r="D41" i="9"/>
  <c r="D40" i="9"/>
  <c r="D39" i="9"/>
  <c r="O9" i="9"/>
  <c r="D9" i="9"/>
  <c r="O9" i="8"/>
  <c r="D9" i="8"/>
  <c r="D40" i="7"/>
  <c r="O9" i="7"/>
  <c r="D9" i="7"/>
  <c r="O9" i="6"/>
  <c r="D42" i="6"/>
  <c r="D43" i="5"/>
  <c r="O9" i="5"/>
  <c r="D9" i="5"/>
  <c r="Q31" i="4"/>
  <c r="O31" i="4"/>
  <c r="O32" i="4"/>
  <c r="O33" i="4"/>
  <c r="O29" i="4"/>
  <c r="O30" i="4"/>
  <c r="D27" i="4"/>
  <c r="D60" i="9" l="1"/>
  <c r="D17" i="4"/>
  <c r="D16" i="4"/>
  <c r="O29" i="3"/>
  <c r="Q29" i="3"/>
  <c r="F26" i="3"/>
  <c r="I26" i="3"/>
  <c r="J26" i="3" s="1"/>
  <c r="F24" i="3"/>
  <c r="D24" i="3"/>
  <c r="B13" i="10"/>
  <c r="B24" i="10" s="1"/>
  <c r="B3" i="3"/>
  <c r="C17" i="1" l="1"/>
  <c r="D17" i="1"/>
  <c r="E17" i="1"/>
  <c r="F17" i="1"/>
  <c r="G17" i="1"/>
  <c r="H17" i="1"/>
  <c r="B17" i="1"/>
  <c r="B4" i="1"/>
  <c r="J2" i="10" l="1"/>
  <c r="J13" i="10" s="1"/>
  <c r="J24" i="10" s="1"/>
  <c r="B3" i="5"/>
  <c r="D4" i="1"/>
  <c r="F13" i="10"/>
  <c r="F24" i="10" s="1"/>
  <c r="B3" i="4"/>
  <c r="C4" i="1"/>
  <c r="C13" i="1"/>
  <c r="E13" i="1"/>
  <c r="C6" i="1"/>
  <c r="D6" i="1"/>
  <c r="E6" i="1"/>
  <c r="F6" i="1"/>
  <c r="G6" i="1"/>
  <c r="H6" i="1"/>
  <c r="C7" i="1"/>
  <c r="D7" i="1"/>
  <c r="E7" i="1"/>
  <c r="F7" i="1"/>
  <c r="G7" i="1"/>
  <c r="H7" i="1"/>
  <c r="B7" i="1"/>
  <c r="B6" i="1"/>
  <c r="Q30" i="9"/>
  <c r="O30" i="9"/>
  <c r="Q29" i="9"/>
  <c r="Q30" i="8"/>
  <c r="O30" i="8"/>
  <c r="Q29" i="8"/>
  <c r="O29" i="8"/>
  <c r="Q31" i="6"/>
  <c r="O31" i="6"/>
  <c r="Q30" i="6"/>
  <c r="O30" i="6"/>
  <c r="Q30" i="5"/>
  <c r="O30" i="5"/>
  <c r="Q29" i="5"/>
  <c r="O29" i="5"/>
  <c r="H68" i="8"/>
  <c r="H69" i="8"/>
  <c r="D69" i="8"/>
  <c r="H59" i="6"/>
  <c r="H60" i="6"/>
  <c r="H61" i="6"/>
  <c r="H62" i="6"/>
  <c r="H63" i="6"/>
  <c r="H64" i="6"/>
  <c r="D63" i="6"/>
  <c r="D64" i="6"/>
  <c r="J64" i="6"/>
  <c r="F64" i="6"/>
  <c r="I63" i="6"/>
  <c r="J63" i="6" s="1"/>
  <c r="F63" i="6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D74" i="5"/>
  <c r="J74" i="5"/>
  <c r="F74" i="5"/>
  <c r="I73" i="5"/>
  <c r="J73" i="5" s="1"/>
  <c r="F73" i="5"/>
  <c r="J69" i="8"/>
  <c r="F69" i="8"/>
  <c r="J68" i="8"/>
  <c r="I68" i="8"/>
  <c r="F68" i="8"/>
  <c r="J65" i="7"/>
  <c r="F65" i="7"/>
  <c r="D65" i="7"/>
  <c r="J64" i="7"/>
  <c r="F64" i="7"/>
  <c r="D64" i="7"/>
  <c r="J68" i="4"/>
  <c r="H68" i="4"/>
  <c r="F69" i="4"/>
  <c r="D69" i="4"/>
  <c r="F68" i="4"/>
  <c r="D68" i="4"/>
  <c r="F30" i="9"/>
  <c r="D30" i="9"/>
  <c r="F29" i="9"/>
  <c r="D29" i="9"/>
  <c r="F30" i="8"/>
  <c r="D30" i="8"/>
  <c r="F29" i="8"/>
  <c r="D29" i="8"/>
  <c r="F30" i="7"/>
  <c r="D30" i="7"/>
  <c r="F29" i="7"/>
  <c r="D29" i="7"/>
  <c r="F31" i="6"/>
  <c r="D31" i="6"/>
  <c r="F30" i="6"/>
  <c r="D30" i="6"/>
  <c r="F32" i="5"/>
  <c r="D32" i="5"/>
  <c r="D31" i="5"/>
  <c r="F30" i="4"/>
  <c r="D30" i="4"/>
  <c r="F29" i="4"/>
  <c r="D29" i="4"/>
  <c r="H69" i="3"/>
  <c r="H41" i="9"/>
  <c r="H40" i="9"/>
  <c r="I41" i="9"/>
  <c r="J41" i="9" s="1"/>
  <c r="I42" i="9"/>
  <c r="J42" i="9" s="1"/>
  <c r="I43" i="9"/>
  <c r="J43" i="9" s="1"/>
  <c r="I44" i="9"/>
  <c r="J44" i="9" s="1"/>
  <c r="I40" i="9"/>
  <c r="J40" i="9" s="1"/>
  <c r="F45" i="9"/>
  <c r="I45" i="9"/>
  <c r="J45" i="9" s="1"/>
  <c r="F46" i="9"/>
  <c r="I46" i="9"/>
  <c r="J46" i="9" s="1"/>
  <c r="F47" i="9"/>
  <c r="I47" i="9"/>
  <c r="J47" i="9" s="1"/>
  <c r="F48" i="9"/>
  <c r="I48" i="9"/>
  <c r="J48" i="9" s="1"/>
  <c r="F49" i="9"/>
  <c r="I49" i="9"/>
  <c r="J49" i="9" s="1"/>
  <c r="D50" i="9"/>
  <c r="F50" i="9"/>
  <c r="I50" i="9"/>
  <c r="J50" i="9" s="1"/>
  <c r="D51" i="9"/>
  <c r="F51" i="9"/>
  <c r="H51" i="9"/>
  <c r="I51" i="9"/>
  <c r="J51" i="9" s="1"/>
  <c r="D52" i="9"/>
  <c r="F52" i="9"/>
  <c r="H52" i="9"/>
  <c r="I52" i="9"/>
  <c r="J52" i="9" s="1"/>
  <c r="D53" i="9"/>
  <c r="F53" i="9"/>
  <c r="H53" i="9"/>
  <c r="I53" i="9"/>
  <c r="J53" i="9" s="1"/>
  <c r="D54" i="9"/>
  <c r="F54" i="9"/>
  <c r="H54" i="9"/>
  <c r="I54" i="9"/>
  <c r="J54" i="9" s="1"/>
  <c r="D55" i="9"/>
  <c r="F55" i="9"/>
  <c r="H55" i="9"/>
  <c r="I55" i="9"/>
  <c r="J55" i="9" s="1"/>
  <c r="D56" i="9"/>
  <c r="F56" i="9"/>
  <c r="H56" i="9"/>
  <c r="I56" i="9"/>
  <c r="J56" i="9" s="1"/>
  <c r="D57" i="9"/>
  <c r="F57" i="9"/>
  <c r="H57" i="9"/>
  <c r="I57" i="9"/>
  <c r="J57" i="9" s="1"/>
  <c r="D58" i="9"/>
  <c r="F58" i="9"/>
  <c r="H58" i="9"/>
  <c r="I58" i="9"/>
  <c r="J58" i="9" s="1"/>
  <c r="D59" i="9"/>
  <c r="F59" i="9"/>
  <c r="H59" i="9"/>
  <c r="I59" i="9"/>
  <c r="J59" i="9" s="1"/>
  <c r="O24" i="9"/>
  <c r="D63" i="8"/>
  <c r="F59" i="7"/>
  <c r="F60" i="7"/>
  <c r="F61" i="7"/>
  <c r="Q29" i="7"/>
  <c r="Q28" i="7"/>
  <c r="O28" i="7"/>
  <c r="Q27" i="7"/>
  <c r="O27" i="7"/>
  <c r="Q26" i="7"/>
  <c r="O26" i="7"/>
  <c r="D22" i="7"/>
  <c r="I61" i="6"/>
  <c r="J30" i="4"/>
  <c r="O26" i="4"/>
  <c r="Q26" i="4"/>
  <c r="O27" i="4"/>
  <c r="Q27" i="4"/>
  <c r="O28" i="4"/>
  <c r="Q28" i="4"/>
  <c r="Q29" i="4"/>
  <c r="N2" i="10" l="1"/>
  <c r="N13" i="10" s="1"/>
  <c r="N24" i="10" s="1"/>
  <c r="B3" i="6"/>
  <c r="E4" i="1"/>
  <c r="D59" i="6"/>
  <c r="D60" i="6"/>
  <c r="D61" i="6"/>
  <c r="D59" i="7"/>
  <c r="D60" i="7"/>
  <c r="D61" i="7"/>
  <c r="D65" i="4"/>
  <c r="B3" i="7" l="1"/>
  <c r="R2" i="10"/>
  <c r="R13" i="10" s="1"/>
  <c r="R24" i="10" s="1"/>
  <c r="F4" i="1"/>
  <c r="Q30" i="4"/>
  <c r="Q21" i="4"/>
  <c r="J66" i="4"/>
  <c r="I66" i="4"/>
  <c r="H66" i="4"/>
  <c r="F66" i="4"/>
  <c r="D66" i="4"/>
  <c r="I65" i="4"/>
  <c r="J65" i="4" s="1"/>
  <c r="H65" i="4"/>
  <c r="F65" i="4"/>
  <c r="I62" i="3"/>
  <c r="I63" i="3"/>
  <c r="J63" i="3" s="1"/>
  <c r="H62" i="3"/>
  <c r="H63" i="3"/>
  <c r="H64" i="3"/>
  <c r="H65" i="3"/>
  <c r="H66" i="3"/>
  <c r="H67" i="3"/>
  <c r="H68" i="3"/>
  <c r="Q28" i="3"/>
  <c r="O28" i="3"/>
  <c r="O24" i="3"/>
  <c r="O22" i="3"/>
  <c r="D22" i="3"/>
  <c r="Q24" i="9"/>
  <c r="Q14" i="9"/>
  <c r="Q15" i="9"/>
  <c r="Q16" i="9"/>
  <c r="Q17" i="9"/>
  <c r="Q18" i="9"/>
  <c r="Q20" i="9"/>
  <c r="Q13" i="9"/>
  <c r="F24" i="9"/>
  <c r="I24" i="9"/>
  <c r="Q24" i="3"/>
  <c r="Q22" i="3"/>
  <c r="I67" i="3"/>
  <c r="I68" i="3"/>
  <c r="I66" i="3"/>
  <c r="J66" i="3" s="1"/>
  <c r="I64" i="3"/>
  <c r="J64" i="3" s="1"/>
  <c r="I65" i="3"/>
  <c r="J65" i="3" s="1"/>
  <c r="F65" i="3"/>
  <c r="D65" i="3"/>
  <c r="F64" i="3"/>
  <c r="D64" i="3"/>
  <c r="F63" i="3"/>
  <c r="D63" i="3"/>
  <c r="F62" i="3"/>
  <c r="D62" i="3"/>
  <c r="F22" i="3"/>
  <c r="I22" i="3"/>
  <c r="J22" i="3" s="1"/>
  <c r="V2" i="10" l="1"/>
  <c r="V13" i="10" s="1"/>
  <c r="V24" i="10" s="1"/>
  <c r="B3" i="8"/>
  <c r="G4" i="1"/>
  <c r="I25" i="9"/>
  <c r="J25" i="9" s="1"/>
  <c r="H25" i="9"/>
  <c r="F25" i="9"/>
  <c r="J62" i="8"/>
  <c r="H62" i="8"/>
  <c r="F62" i="8"/>
  <c r="D62" i="8"/>
  <c r="J61" i="8"/>
  <c r="H61" i="8"/>
  <c r="F61" i="8"/>
  <c r="D61" i="8"/>
  <c r="I26" i="6"/>
  <c r="J26" i="6" s="1"/>
  <c r="H26" i="6"/>
  <c r="I25" i="6"/>
  <c r="J25" i="6" s="1"/>
  <c r="H25" i="6"/>
  <c r="J31" i="5"/>
  <c r="H31" i="5"/>
  <c r="I29" i="4"/>
  <c r="J29" i="4" s="1"/>
  <c r="H29" i="4"/>
  <c r="F66" i="3"/>
  <c r="D66" i="3"/>
  <c r="Q27" i="3"/>
  <c r="O21" i="3"/>
  <c r="I45" i="7"/>
  <c r="I46" i="7"/>
  <c r="I42" i="7"/>
  <c r="I46" i="8"/>
  <c r="I54" i="7"/>
  <c r="I55" i="7"/>
  <c r="I52" i="7"/>
  <c r="I45" i="5"/>
  <c r="I52" i="4"/>
  <c r="Z2" i="10" l="1"/>
  <c r="Z13" i="10" s="1"/>
  <c r="Z24" i="10" s="1"/>
  <c r="B3" i="9"/>
  <c r="H4" i="1"/>
  <c r="Q24" i="6"/>
  <c r="O24" i="6"/>
  <c r="Q23" i="6"/>
  <c r="O23" i="6"/>
  <c r="Q22" i="6"/>
  <c r="O22" i="6"/>
  <c r="Q21" i="6"/>
  <c r="O21" i="6"/>
  <c r="I18" i="5" l="1"/>
  <c r="F19" i="3"/>
  <c r="F20" i="3"/>
  <c r="F21" i="3"/>
  <c r="H12" i="9"/>
  <c r="D22" i="9"/>
  <c r="Z14" i="10" l="1"/>
  <c r="V14" i="10"/>
  <c r="R14" i="10"/>
  <c r="N14" i="10"/>
  <c r="J14" i="10"/>
  <c r="F14" i="10"/>
  <c r="B14" i="10"/>
  <c r="Q11" i="3"/>
  <c r="Q12" i="3"/>
  <c r="Q13" i="3"/>
  <c r="Q14" i="3"/>
  <c r="Q15" i="3"/>
  <c r="Q16" i="3"/>
  <c r="Q17" i="3"/>
  <c r="Q18" i="3"/>
  <c r="Q19" i="3"/>
  <c r="Q20" i="3"/>
  <c r="Q21" i="3"/>
  <c r="D63" i="7"/>
  <c r="F11" i="9" l="1"/>
  <c r="F12" i="9"/>
  <c r="F13" i="9"/>
  <c r="F14" i="9"/>
  <c r="F15" i="9"/>
  <c r="F16" i="9"/>
  <c r="F17" i="9"/>
  <c r="F18" i="9"/>
  <c r="F19" i="9"/>
  <c r="F20" i="9"/>
  <c r="F21" i="9"/>
  <c r="F22" i="9"/>
  <c r="J46" i="8"/>
  <c r="F43" i="8"/>
  <c r="F44" i="8"/>
  <c r="F45" i="8"/>
  <c r="F46" i="8"/>
  <c r="F51" i="8"/>
  <c r="F52" i="8"/>
  <c r="F53" i="8"/>
  <c r="F54" i="8"/>
  <c r="F55" i="8"/>
  <c r="F56" i="8"/>
  <c r="Q11" i="8"/>
  <c r="Q13" i="8"/>
  <c r="Q14" i="8"/>
  <c r="Q15" i="8"/>
  <c r="Q16" i="8"/>
  <c r="Q17" i="8"/>
  <c r="Q18" i="8"/>
  <c r="Q20" i="8"/>
  <c r="Q21" i="8"/>
  <c r="Q22" i="8"/>
  <c r="Q23" i="8"/>
  <c r="D57" i="7"/>
  <c r="D58" i="7"/>
  <c r="H11" i="8"/>
  <c r="H12" i="8"/>
  <c r="H13" i="8"/>
  <c r="H14" i="8"/>
  <c r="H15" i="8"/>
  <c r="H16" i="8"/>
  <c r="H17" i="8"/>
  <c r="H18" i="8"/>
  <c r="H19" i="8"/>
  <c r="H20" i="8"/>
  <c r="F57" i="8" l="1"/>
  <c r="F11" i="8"/>
  <c r="F12" i="8"/>
  <c r="F13" i="8"/>
  <c r="F14" i="8"/>
  <c r="F15" i="8"/>
  <c r="F16" i="8"/>
  <c r="F17" i="8"/>
  <c r="F18" i="8"/>
  <c r="F19" i="8"/>
  <c r="F20" i="8"/>
  <c r="F21" i="8"/>
  <c r="J45" i="7"/>
  <c r="J52" i="7"/>
  <c r="F42" i="7"/>
  <c r="F44" i="7"/>
  <c r="F45" i="7"/>
  <c r="F46" i="7"/>
  <c r="F47" i="7"/>
  <c r="F48" i="7"/>
  <c r="F49" i="7"/>
  <c r="F54" i="7"/>
  <c r="F55" i="7"/>
  <c r="F56" i="7"/>
  <c r="Q16" i="7"/>
  <c r="Q17" i="7"/>
  <c r="F11" i="7"/>
  <c r="F12" i="7"/>
  <c r="F14" i="7"/>
  <c r="F17" i="7"/>
  <c r="F18" i="7"/>
  <c r="F19" i="7"/>
  <c r="F20" i="7"/>
  <c r="F58" i="6"/>
  <c r="Q12" i="6"/>
  <c r="Q13" i="6"/>
  <c r="Q14" i="6"/>
  <c r="Q15" i="6"/>
  <c r="Q16" i="6"/>
  <c r="Q17" i="6"/>
  <c r="Q18" i="6"/>
  <c r="Q19" i="6"/>
  <c r="Q20" i="6"/>
  <c r="F13" i="6"/>
  <c r="F14" i="6"/>
  <c r="F15" i="6"/>
  <c r="F16" i="6"/>
  <c r="F17" i="6"/>
  <c r="F18" i="6"/>
  <c r="F19" i="6"/>
  <c r="F20" i="6"/>
  <c r="F21" i="6"/>
  <c r="F22" i="6"/>
  <c r="F45" i="5"/>
  <c r="F46" i="5"/>
  <c r="F48" i="5"/>
  <c r="F49" i="5"/>
  <c r="F50" i="5"/>
  <c r="F57" i="5"/>
  <c r="F58" i="5"/>
  <c r="F59" i="5"/>
  <c r="F60" i="5"/>
  <c r="F61" i="5"/>
  <c r="F62" i="5"/>
  <c r="Q14" i="5"/>
  <c r="Q15" i="5"/>
  <c r="Q16" i="5"/>
  <c r="Q17" i="5"/>
  <c r="Q18" i="5"/>
  <c r="Q19" i="5"/>
  <c r="Q20" i="5"/>
  <c r="Q21" i="5"/>
  <c r="F11" i="5"/>
  <c r="F12" i="5"/>
  <c r="F13" i="5"/>
  <c r="F14" i="5"/>
  <c r="F15" i="5"/>
  <c r="F16" i="5"/>
  <c r="F17" i="5"/>
  <c r="F18" i="5"/>
  <c r="F19" i="5"/>
  <c r="F20" i="5"/>
  <c r="F21" i="5"/>
  <c r="F46" i="4"/>
  <c r="F47" i="4"/>
  <c r="F48" i="4"/>
  <c r="F49" i="4"/>
  <c r="F50" i="4"/>
  <c r="F51" i="4"/>
  <c r="F52" i="4"/>
  <c r="F53" i="4"/>
  <c r="F54" i="4"/>
  <c r="Q12" i="4"/>
  <c r="Q13" i="4"/>
  <c r="Q15" i="4"/>
  <c r="Q16" i="4"/>
  <c r="Q17" i="4"/>
  <c r="Q18" i="4"/>
  <c r="Q19" i="4"/>
  <c r="Q20" i="4"/>
  <c r="F11" i="4"/>
  <c r="F13" i="4"/>
  <c r="F16" i="4"/>
  <c r="F17" i="4"/>
  <c r="F18" i="4"/>
  <c r="F19" i="4"/>
  <c r="F20" i="4"/>
  <c r="F21" i="4"/>
  <c r="F44" i="3"/>
  <c r="F53" i="3"/>
  <c r="Q23" i="3"/>
  <c r="Q11" i="9"/>
  <c r="Q12" i="9"/>
  <c r="Q21" i="9"/>
  <c r="Q22" i="9"/>
  <c r="Q32" i="6" l="1"/>
  <c r="N36" i="6" s="1"/>
  <c r="Q35" i="6" s="1"/>
  <c r="H51" i="7"/>
  <c r="B16" i="10" l="1"/>
  <c r="H54" i="7"/>
  <c r="H55" i="7"/>
  <c r="H56" i="7"/>
  <c r="H57" i="7"/>
  <c r="B30" i="1" l="1"/>
  <c r="C30" i="1"/>
  <c r="D30" i="1"/>
  <c r="E30" i="1"/>
  <c r="F30" i="1"/>
  <c r="G30" i="1"/>
  <c r="H30" i="1"/>
  <c r="F61" i="9"/>
  <c r="D61" i="9"/>
  <c r="D69" i="3"/>
  <c r="F62" i="6"/>
  <c r="H58" i="8"/>
  <c r="F58" i="8"/>
  <c r="D58" i="8"/>
  <c r="Q23" i="9"/>
  <c r="F23" i="9"/>
  <c r="D51" i="8"/>
  <c r="D55" i="7"/>
  <c r="F25" i="7"/>
  <c r="D19" i="7"/>
  <c r="D20" i="7"/>
  <c r="F21" i="7"/>
  <c r="F69" i="3"/>
  <c r="H53" i="3"/>
  <c r="Q10" i="3"/>
  <c r="F23" i="3"/>
  <c r="D54" i="4" l="1"/>
  <c r="A55" i="20" l="1"/>
  <c r="B55" i="20"/>
  <c r="D55" i="20"/>
  <c r="A56" i="20"/>
  <c r="B56" i="20"/>
  <c r="D56" i="20"/>
  <c r="A57" i="20"/>
  <c r="B57" i="20"/>
  <c r="D57" i="20"/>
  <c r="A58" i="20"/>
  <c r="B58" i="20"/>
  <c r="D58" i="20"/>
  <c r="A59" i="20"/>
  <c r="B59" i="20"/>
  <c r="D59" i="20"/>
  <c r="A60" i="20"/>
  <c r="B60" i="20"/>
  <c r="D60" i="20"/>
  <c r="A61" i="20"/>
  <c r="B61" i="20"/>
  <c r="D61" i="20"/>
  <c r="A62" i="20"/>
  <c r="B62" i="20"/>
  <c r="D62" i="20"/>
  <c r="A63" i="20"/>
  <c r="B63" i="20"/>
  <c r="D63" i="20"/>
  <c r="A43" i="20"/>
  <c r="B43" i="20"/>
  <c r="D43" i="20"/>
  <c r="A44" i="20"/>
  <c r="B44" i="20"/>
  <c r="D44" i="20"/>
  <c r="A45" i="20"/>
  <c r="B45" i="20"/>
  <c r="D45" i="20"/>
  <c r="A46" i="20"/>
  <c r="B46" i="20"/>
  <c r="D46" i="20"/>
  <c r="A47" i="20"/>
  <c r="B47" i="20"/>
  <c r="D47" i="20"/>
  <c r="A48" i="20"/>
  <c r="B48" i="20"/>
  <c r="D48" i="20"/>
  <c r="A49" i="20"/>
  <c r="B49" i="20"/>
  <c r="D49" i="20"/>
  <c r="A50" i="20"/>
  <c r="B50" i="20"/>
  <c r="D50" i="20"/>
  <c r="A51" i="20"/>
  <c r="B51" i="20"/>
  <c r="D51" i="20"/>
  <c r="A52" i="20"/>
  <c r="B52" i="20"/>
  <c r="D52" i="20"/>
  <c r="A53" i="20"/>
  <c r="B53" i="20"/>
  <c r="D53" i="20"/>
  <c r="A54" i="20"/>
  <c r="B54" i="20"/>
  <c r="D54" i="20"/>
  <c r="A58" i="18"/>
  <c r="B58" i="18"/>
  <c r="D58" i="18"/>
  <c r="A59" i="18"/>
  <c r="B59" i="18"/>
  <c r="D59" i="18"/>
  <c r="A60" i="18"/>
  <c r="B60" i="18"/>
  <c r="D60" i="18"/>
  <c r="A61" i="18"/>
  <c r="B61" i="18"/>
  <c r="D61" i="18"/>
  <c r="A54" i="18"/>
  <c r="B54" i="18"/>
  <c r="A55" i="18"/>
  <c r="B55" i="18"/>
  <c r="A56" i="18"/>
  <c r="B56" i="18"/>
  <c r="A57" i="18"/>
  <c r="B57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E16" i="17"/>
  <c r="F16" i="17"/>
  <c r="E17" i="17"/>
  <c r="F17" i="17"/>
  <c r="E18" i="17"/>
  <c r="F18" i="17"/>
  <c r="E19" i="17"/>
  <c r="F19" i="17"/>
  <c r="E20" i="17"/>
  <c r="F20" i="17"/>
  <c r="E21" i="17"/>
  <c r="F21" i="17"/>
  <c r="E22" i="17"/>
  <c r="F22" i="17"/>
  <c r="E23" i="17"/>
  <c r="F23" i="17"/>
  <c r="E24" i="17"/>
  <c r="F24" i="17"/>
  <c r="D52" i="17"/>
  <c r="D53" i="17"/>
  <c r="D54" i="17"/>
  <c r="D55" i="17"/>
  <c r="D56" i="17"/>
  <c r="D57" i="17"/>
  <c r="D58" i="17"/>
  <c r="D59" i="17"/>
  <c r="D60" i="17"/>
  <c r="D6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A59" i="17"/>
  <c r="B59" i="17"/>
  <c r="A60" i="17"/>
  <c r="B60" i="17"/>
  <c r="A61" i="17"/>
  <c r="B61" i="17"/>
  <c r="A40" i="17"/>
  <c r="B40" i="17"/>
  <c r="D40" i="17"/>
  <c r="A41" i="17"/>
  <c r="B41" i="17"/>
  <c r="D41" i="17"/>
  <c r="A42" i="17"/>
  <c r="B42" i="17"/>
  <c r="D42" i="17"/>
  <c r="A43" i="17"/>
  <c r="B43" i="17"/>
  <c r="D43" i="17"/>
  <c r="A44" i="17"/>
  <c r="B44" i="17"/>
  <c r="D44" i="17"/>
  <c r="A45" i="17"/>
  <c r="B45" i="17"/>
  <c r="A46" i="17"/>
  <c r="B46" i="17"/>
  <c r="D46" i="17"/>
  <c r="A47" i="17"/>
  <c r="B47" i="17"/>
  <c r="D47" i="17"/>
  <c r="A48" i="17"/>
  <c r="B48" i="17"/>
  <c r="D48" i="17"/>
  <c r="A49" i="17"/>
  <c r="B49" i="17"/>
  <c r="D49" i="17"/>
  <c r="A50" i="17"/>
  <c r="B50" i="17"/>
  <c r="D50" i="17"/>
  <c r="A51" i="17"/>
  <c r="B51" i="17"/>
  <c r="D51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11" i="17"/>
  <c r="B11" i="17"/>
  <c r="A12" i="17"/>
  <c r="B12" i="17"/>
  <c r="A13" i="17"/>
  <c r="B13" i="17"/>
  <c r="A14" i="17"/>
  <c r="B14" i="17"/>
  <c r="A15" i="17"/>
  <c r="B15" i="17"/>
  <c r="A16" i="17"/>
  <c r="B16" i="17"/>
  <c r="A17" i="17"/>
  <c r="B17" i="17"/>
  <c r="A18" i="17"/>
  <c r="B18" i="17"/>
  <c r="A19" i="17"/>
  <c r="B19" i="17"/>
  <c r="A20" i="17"/>
  <c r="B20" i="17"/>
  <c r="E25" i="16"/>
  <c r="F25" i="16"/>
  <c r="E26" i="16"/>
  <c r="F26" i="16"/>
  <c r="E27" i="16"/>
  <c r="F27" i="16"/>
  <c r="E28" i="16"/>
  <c r="F28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A59" i="16"/>
  <c r="B59" i="16"/>
  <c r="A60" i="16"/>
  <c r="B60" i="16"/>
  <c r="A61" i="16"/>
  <c r="B61" i="16"/>
  <c r="A62" i="16"/>
  <c r="B62" i="16"/>
  <c r="A63" i="16"/>
  <c r="B63" i="16"/>
  <c r="A64" i="16"/>
  <c r="B64" i="16"/>
  <c r="A65" i="16"/>
  <c r="B65" i="16"/>
  <c r="A66" i="16"/>
  <c r="B66" i="16"/>
  <c r="A67" i="16"/>
  <c r="B67" i="16"/>
  <c r="A68" i="16"/>
  <c r="B68" i="16"/>
  <c r="A69" i="16"/>
  <c r="B69" i="16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C57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I51" i="4"/>
  <c r="J51" i="4" s="1"/>
  <c r="I50" i="4"/>
  <c r="J50" i="4" s="1"/>
  <c r="I54" i="4"/>
  <c r="J54" i="4" s="1"/>
  <c r="D19" i="9"/>
  <c r="D20" i="9"/>
  <c r="D21" i="9"/>
  <c r="C58" i="14" l="1"/>
  <c r="C59" i="14"/>
  <c r="C56" i="15"/>
  <c r="C54" i="15"/>
  <c r="C46" i="20"/>
  <c r="C45" i="15"/>
  <c r="C46" i="15"/>
  <c r="C53" i="15"/>
  <c r="C52" i="15"/>
  <c r="C50" i="15"/>
  <c r="C51" i="15"/>
  <c r="C49" i="15"/>
  <c r="C55" i="15"/>
  <c r="C51" i="17"/>
  <c r="C53" i="17"/>
  <c r="H58" i="6"/>
  <c r="D58" i="6"/>
  <c r="C55" i="17" l="1"/>
  <c r="C54" i="17"/>
  <c r="C52" i="17"/>
  <c r="C54" i="14"/>
  <c r="C55" i="14"/>
  <c r="C56" i="14"/>
  <c r="G26" i="16"/>
  <c r="D62" i="6" l="1"/>
  <c r="I49" i="4"/>
  <c r="J49" i="4" s="1"/>
  <c r="I48" i="4"/>
  <c r="J48" i="4" s="1"/>
  <c r="I47" i="4"/>
  <c r="J47" i="4" s="1"/>
  <c r="I46" i="4"/>
  <c r="J46" i="4" s="1"/>
  <c r="I45" i="4"/>
  <c r="J45" i="4" s="1"/>
  <c r="F45" i="4"/>
  <c r="I53" i="4"/>
  <c r="J53" i="4" s="1"/>
  <c r="D63" i="4"/>
  <c r="F63" i="4"/>
  <c r="H63" i="4"/>
  <c r="I63" i="4"/>
  <c r="J63" i="4" s="1"/>
  <c r="D64" i="4"/>
  <c r="F64" i="4"/>
  <c r="H64" i="4"/>
  <c r="I64" i="4"/>
  <c r="J64" i="4"/>
  <c r="C44" i="15" l="1"/>
  <c r="C42" i="15"/>
  <c r="C57" i="15"/>
  <c r="C48" i="15"/>
  <c r="C43" i="15"/>
  <c r="D25" i="3"/>
  <c r="F25" i="3"/>
  <c r="D68" i="5"/>
  <c r="F68" i="5"/>
  <c r="C58" i="18"/>
  <c r="F63" i="7"/>
  <c r="I63" i="7"/>
  <c r="J63" i="7" s="1"/>
  <c r="D23" i="14"/>
  <c r="D24" i="14"/>
  <c r="D25" i="14"/>
  <c r="D26" i="14"/>
  <c r="D27" i="14"/>
  <c r="D28" i="14"/>
  <c r="D29" i="14"/>
  <c r="D30" i="14"/>
  <c r="G5" i="14"/>
  <c r="C37" i="14"/>
  <c r="C5" i="14"/>
  <c r="J69" i="7"/>
  <c r="F18" i="18"/>
  <c r="F19" i="18"/>
  <c r="F20" i="18"/>
  <c r="F21" i="18"/>
  <c r="F22" i="18"/>
  <c r="F23" i="18"/>
  <c r="F24" i="18"/>
  <c r="F25" i="18"/>
  <c r="F26" i="18"/>
  <c r="F27" i="18"/>
  <c r="E18" i="18"/>
  <c r="E19" i="18"/>
  <c r="E20" i="18"/>
  <c r="E21" i="18"/>
  <c r="E22" i="18"/>
  <c r="E23" i="18"/>
  <c r="E24" i="18"/>
  <c r="E25" i="18"/>
  <c r="E26" i="18"/>
  <c r="J46" i="7"/>
  <c r="I47" i="7"/>
  <c r="J47" i="7" s="1"/>
  <c r="I48" i="7"/>
  <c r="J48" i="7" s="1"/>
  <c r="D49" i="7"/>
  <c r="I49" i="7"/>
  <c r="J49" i="7" s="1"/>
  <c r="I50" i="7"/>
  <c r="J50" i="7" s="1"/>
  <c r="I51" i="7"/>
  <c r="J51" i="7" s="1"/>
  <c r="H52" i="7"/>
  <c r="H53" i="7"/>
  <c r="I53" i="7"/>
  <c r="J53" i="7" s="1"/>
  <c r="D54" i="7"/>
  <c r="C53" i="18" s="1"/>
  <c r="J54" i="7"/>
  <c r="J55" i="7"/>
  <c r="D56" i="7"/>
  <c r="I56" i="7"/>
  <c r="J56" i="7" s="1"/>
  <c r="F57" i="7"/>
  <c r="I57" i="7"/>
  <c r="J57" i="7" s="1"/>
  <c r="F58" i="7"/>
  <c r="H58" i="7"/>
  <c r="I58" i="7"/>
  <c r="J58" i="7" s="1"/>
  <c r="C54" i="20" l="1"/>
  <c r="C51" i="18"/>
  <c r="C50" i="18"/>
  <c r="C49" i="18"/>
  <c r="C48" i="18"/>
  <c r="C47" i="18"/>
  <c r="C46" i="18"/>
  <c r="C45" i="18"/>
  <c r="C44" i="18"/>
  <c r="C52" i="18"/>
  <c r="D29" i="19"/>
  <c r="D30" i="19"/>
  <c r="D31" i="19"/>
  <c r="D32" i="19"/>
  <c r="I22" i="8"/>
  <c r="J22" i="8" s="1"/>
  <c r="H22" i="8"/>
  <c r="F22" i="8"/>
  <c r="I18" i="9"/>
  <c r="J18" i="9" s="1"/>
  <c r="H18" i="9"/>
  <c r="I17" i="9"/>
  <c r="J17" i="9" s="1"/>
  <c r="H17" i="9"/>
  <c r="I16" i="9"/>
  <c r="J16" i="9" s="1"/>
  <c r="H16" i="9"/>
  <c r="I15" i="9"/>
  <c r="J15" i="9" s="1"/>
  <c r="H15" i="9"/>
  <c r="I14" i="9"/>
  <c r="J14" i="9" s="1"/>
  <c r="H14" i="9"/>
  <c r="I13" i="9"/>
  <c r="J13" i="9" s="1"/>
  <c r="H13" i="9"/>
  <c r="D25" i="4"/>
  <c r="C48" i="17"/>
  <c r="C47" i="17"/>
  <c r="H8" i="17"/>
  <c r="H9" i="17"/>
  <c r="H10" i="17"/>
  <c r="H11" i="17"/>
  <c r="H12" i="17"/>
  <c r="D23" i="17"/>
  <c r="D24" i="17"/>
  <c r="F29" i="16"/>
  <c r="E29" i="16"/>
  <c r="G25" i="16"/>
  <c r="G27" i="16"/>
  <c r="G17" i="16"/>
  <c r="B23" i="16"/>
  <c r="B24" i="16"/>
  <c r="A23" i="16"/>
  <c r="A24" i="16"/>
  <c r="B22" i="16"/>
  <c r="A22" i="16"/>
  <c r="F23" i="15"/>
  <c r="F24" i="15"/>
  <c r="F25" i="15"/>
  <c r="F26" i="15"/>
  <c r="E23" i="15"/>
  <c r="E24" i="15"/>
  <c r="E25" i="15"/>
  <c r="E26" i="15"/>
  <c r="G26" i="15"/>
  <c r="G25" i="15"/>
  <c r="A25" i="15"/>
  <c r="A26" i="15"/>
  <c r="B25" i="15"/>
  <c r="B26" i="15"/>
  <c r="F28" i="15"/>
  <c r="F29" i="15"/>
  <c r="F30" i="15"/>
  <c r="E28" i="15"/>
  <c r="E29" i="15"/>
  <c r="E30" i="15"/>
  <c r="O23" i="3"/>
  <c r="I64" i="5"/>
  <c r="J64" i="5" s="1"/>
  <c r="F64" i="5"/>
  <c r="D64" i="5"/>
  <c r="I63" i="5"/>
  <c r="J63" i="5" s="1"/>
  <c r="F63" i="5"/>
  <c r="D63" i="5"/>
  <c r="I62" i="5"/>
  <c r="J62" i="5" s="1"/>
  <c r="D62" i="5"/>
  <c r="I61" i="5"/>
  <c r="J61" i="5" s="1"/>
  <c r="D61" i="5"/>
  <c r="D60" i="5"/>
  <c r="E18" i="15"/>
  <c r="E19" i="15"/>
  <c r="E20" i="15"/>
  <c r="E21" i="15"/>
  <c r="E22" i="15"/>
  <c r="F71" i="5"/>
  <c r="D71" i="5"/>
  <c r="D62" i="7"/>
  <c r="C50" i="17"/>
  <c r="C60" i="14"/>
  <c r="I48" i="5"/>
  <c r="J48" i="5" s="1"/>
  <c r="H48" i="5"/>
  <c r="F68" i="3"/>
  <c r="D68" i="3"/>
  <c r="F62" i="7"/>
  <c r="I60" i="9"/>
  <c r="J60" i="9" s="1"/>
  <c r="H60" i="9"/>
  <c r="F60" i="9"/>
  <c r="H44" i="5"/>
  <c r="F44" i="5"/>
  <c r="I57" i="5"/>
  <c r="J57" i="5" s="1"/>
  <c r="I58" i="5"/>
  <c r="J58" i="5" s="1"/>
  <c r="I59" i="5"/>
  <c r="J59" i="5" s="1"/>
  <c r="I60" i="5"/>
  <c r="J60" i="5" s="1"/>
  <c r="I65" i="5"/>
  <c r="J65" i="5" s="1"/>
  <c r="I66" i="5"/>
  <c r="J66" i="5" s="1"/>
  <c r="H57" i="5"/>
  <c r="F65" i="5"/>
  <c r="F66" i="5"/>
  <c r="D57" i="5"/>
  <c r="D58" i="5"/>
  <c r="D59" i="5"/>
  <c r="D65" i="5"/>
  <c r="C60" i="16" s="1"/>
  <c r="D66" i="5"/>
  <c r="F41" i="7"/>
  <c r="H41" i="7"/>
  <c r="I41" i="7"/>
  <c r="J41" i="7" s="1"/>
  <c r="I60" i="8"/>
  <c r="F60" i="8"/>
  <c r="H54" i="8"/>
  <c r="F67" i="8"/>
  <c r="H60" i="8"/>
  <c r="D60" i="8"/>
  <c r="C49" i="17"/>
  <c r="C56" i="20" l="1"/>
  <c r="C57" i="20"/>
  <c r="C58" i="20"/>
  <c r="C59" i="20"/>
  <c r="C61" i="16"/>
  <c r="C61" i="14"/>
  <c r="C62" i="14"/>
  <c r="C59" i="16"/>
  <c r="C54" i="16"/>
  <c r="C57" i="16"/>
  <c r="C58" i="16"/>
  <c r="C43" i="18"/>
  <c r="C56" i="16"/>
  <c r="C52" i="16"/>
  <c r="C43" i="16"/>
  <c r="C42" i="16"/>
  <c r="C42" i="18"/>
  <c r="C48" i="16"/>
  <c r="C49" i="16"/>
  <c r="C55" i="16"/>
  <c r="C43" i="17"/>
  <c r="C53" i="16"/>
  <c r="C51" i="16"/>
  <c r="C50" i="16"/>
  <c r="C44" i="17"/>
  <c r="C45" i="17"/>
  <c r="C46" i="17"/>
  <c r="C42" i="17"/>
  <c r="C63" i="14"/>
  <c r="C47" i="20"/>
  <c r="Q25" i="9"/>
  <c r="Q10" i="9"/>
  <c r="O25" i="9"/>
  <c r="F10" i="9"/>
  <c r="I20" i="7"/>
  <c r="J20" i="7" s="1"/>
  <c r="H20" i="7"/>
  <c r="I19" i="7"/>
  <c r="J19" i="7" s="1"/>
  <c r="H19" i="7"/>
  <c r="I18" i="7"/>
  <c r="J18" i="7" s="1"/>
  <c r="H18" i="7"/>
  <c r="D18" i="7"/>
  <c r="I17" i="7"/>
  <c r="J17" i="7" s="1"/>
  <c r="H17" i="7"/>
  <c r="O20" i="6"/>
  <c r="G20" i="17" s="1"/>
  <c r="G21" i="17"/>
  <c r="G17" i="17"/>
  <c r="G18" i="17"/>
  <c r="I23" i="7"/>
  <c r="J23" i="7" s="1"/>
  <c r="H23" i="7"/>
  <c r="F23" i="7"/>
  <c r="I22" i="7"/>
  <c r="J22" i="7" s="1"/>
  <c r="H22" i="7"/>
  <c r="D18" i="4"/>
  <c r="I40" i="3"/>
  <c r="I7" i="3"/>
  <c r="I42" i="4"/>
  <c r="I7" i="4"/>
  <c r="I41" i="5"/>
  <c r="I7" i="5"/>
  <c r="I40" i="6"/>
  <c r="I7" i="6"/>
  <c r="I38" i="7"/>
  <c r="I7" i="7"/>
  <c r="I7" i="8"/>
  <c r="F39" i="8"/>
  <c r="I39" i="8"/>
  <c r="I39" i="9"/>
  <c r="I7" i="9"/>
  <c r="I42" i="6"/>
  <c r="I41" i="6"/>
  <c r="J67" i="9"/>
  <c r="Q33" i="9"/>
  <c r="J33" i="9"/>
  <c r="J72" i="8"/>
  <c r="Q33" i="8"/>
  <c r="J33" i="8"/>
  <c r="J33" i="7"/>
  <c r="Q33" i="7"/>
  <c r="Q34" i="6"/>
  <c r="J67" i="6"/>
  <c r="J34" i="6"/>
  <c r="Q35" i="5"/>
  <c r="J77" i="5"/>
  <c r="J35" i="5"/>
  <c r="Q36" i="4"/>
  <c r="J72" i="4"/>
  <c r="J36" i="4"/>
  <c r="Q34" i="3"/>
  <c r="J34" i="3"/>
  <c r="J73" i="3"/>
  <c r="F72" i="5"/>
  <c r="I50" i="5"/>
  <c r="J50" i="5" s="1"/>
  <c r="C49" i="14"/>
  <c r="C43" i="14"/>
  <c r="C69" i="16"/>
  <c r="H46" i="5"/>
  <c r="H49" i="5"/>
  <c r="H50" i="5"/>
  <c r="C45" i="16" s="1"/>
  <c r="I58" i="6"/>
  <c r="J58" i="6" s="1"/>
  <c r="G22" i="17"/>
  <c r="G22" i="18"/>
  <c r="G21" i="18"/>
  <c r="G23" i="17"/>
  <c r="G24" i="17"/>
  <c r="D52" i="8"/>
  <c r="I45" i="8"/>
  <c r="J45" i="8" s="1"/>
  <c r="I44" i="8"/>
  <c r="J44" i="8" s="1"/>
  <c r="I43" i="8"/>
  <c r="J43" i="8" s="1"/>
  <c r="I42" i="8"/>
  <c r="J42" i="8" s="1"/>
  <c r="H42" i="8"/>
  <c r="F42" i="8"/>
  <c r="D20" i="8"/>
  <c r="G25" i="18"/>
  <c r="G24" i="18"/>
  <c r="G19" i="17"/>
  <c r="O10" i="3"/>
  <c r="D20" i="3"/>
  <c r="D21" i="3"/>
  <c r="G23" i="15"/>
  <c r="G24" i="15"/>
  <c r="O22" i="5"/>
  <c r="G22" i="16" s="1"/>
  <c r="O20" i="5"/>
  <c r="G20" i="16" s="1"/>
  <c r="O21" i="5"/>
  <c r="G21" i="16" s="1"/>
  <c r="D19" i="5"/>
  <c r="D18" i="5"/>
  <c r="C53" i="20" l="1"/>
  <c r="C47" i="16"/>
  <c r="C47" i="15"/>
  <c r="C46" i="16"/>
  <c r="C49" i="20"/>
  <c r="C44" i="16"/>
  <c r="C41" i="16"/>
  <c r="C48" i="20"/>
  <c r="C55" i="20"/>
  <c r="C52" i="20"/>
  <c r="D21" i="7"/>
  <c r="Z31" i="10"/>
  <c r="Z30" i="10"/>
  <c r="Z29" i="10"/>
  <c r="V31" i="10"/>
  <c r="V30" i="10"/>
  <c r="V29" i="10"/>
  <c r="R27" i="10"/>
  <c r="R28" i="10"/>
  <c r="R29" i="10"/>
  <c r="R30" i="10"/>
  <c r="R31" i="10"/>
  <c r="N27" i="10"/>
  <c r="N28" i="10"/>
  <c r="N29" i="10"/>
  <c r="N30" i="10"/>
  <c r="N31" i="10"/>
  <c r="J27" i="10"/>
  <c r="J28" i="10"/>
  <c r="J29" i="10"/>
  <c r="J30" i="10"/>
  <c r="J31" i="10"/>
  <c r="F27" i="10"/>
  <c r="F28" i="10"/>
  <c r="F29" i="10"/>
  <c r="F30" i="10"/>
  <c r="F31" i="10"/>
  <c r="B31" i="10"/>
  <c r="B30" i="10"/>
  <c r="Z9" i="10"/>
  <c r="Z8" i="10"/>
  <c r="V9" i="10"/>
  <c r="V8" i="10"/>
  <c r="R9" i="10"/>
  <c r="R8" i="10"/>
  <c r="N9" i="10"/>
  <c r="N8" i="10"/>
  <c r="J9" i="10"/>
  <c r="J8" i="10"/>
  <c r="F9" i="10"/>
  <c r="F8" i="10"/>
  <c r="B9" i="10"/>
  <c r="B8" i="10"/>
  <c r="B26" i="10"/>
  <c r="B27" i="10"/>
  <c r="B28" i="10"/>
  <c r="B29" i="10"/>
  <c r="Z15" i="10"/>
  <c r="Z16" i="10"/>
  <c r="Z17" i="10"/>
  <c r="Z18" i="10"/>
  <c r="Z19" i="10"/>
  <c r="Z20" i="10"/>
  <c r="V15" i="10"/>
  <c r="V16" i="10"/>
  <c r="V17" i="10"/>
  <c r="V18" i="10"/>
  <c r="V19" i="10"/>
  <c r="V20" i="10"/>
  <c r="N17" i="10"/>
  <c r="N18" i="10"/>
  <c r="N19" i="10"/>
  <c r="N20" i="10"/>
  <c r="J15" i="10"/>
  <c r="J16" i="10"/>
  <c r="J17" i="10"/>
  <c r="J18" i="10"/>
  <c r="J19" i="10"/>
  <c r="J20" i="10"/>
  <c r="F15" i="10"/>
  <c r="F16" i="10"/>
  <c r="F17" i="10"/>
  <c r="F18" i="10"/>
  <c r="F19" i="10"/>
  <c r="F20" i="10"/>
  <c r="B15" i="10"/>
  <c r="B17" i="10"/>
  <c r="B18" i="10"/>
  <c r="B19" i="10"/>
  <c r="B20" i="10"/>
  <c r="Z5" i="10"/>
  <c r="Z6" i="10"/>
  <c r="Z7" i="10"/>
  <c r="V4" i="10"/>
  <c r="V5" i="10"/>
  <c r="V6" i="10"/>
  <c r="V7" i="10"/>
  <c r="R4" i="10"/>
  <c r="R5" i="10"/>
  <c r="R6" i="10"/>
  <c r="R7" i="10"/>
  <c r="N4" i="10"/>
  <c r="N5" i="10"/>
  <c r="N6" i="10"/>
  <c r="N7" i="10"/>
  <c r="J4" i="10"/>
  <c r="J5" i="10"/>
  <c r="J6" i="10"/>
  <c r="J7" i="10"/>
  <c r="F4" i="10"/>
  <c r="F5" i="10"/>
  <c r="F6" i="10"/>
  <c r="F7" i="10"/>
  <c r="B4" i="10"/>
  <c r="B5" i="10"/>
  <c r="B6" i="10"/>
  <c r="B7" i="10"/>
  <c r="O21" i="8"/>
  <c r="G21" i="19" s="1"/>
  <c r="O20" i="8"/>
  <c r="G20" i="19" s="1"/>
  <c r="G19" i="19"/>
  <c r="H12" i="7"/>
  <c r="H13" i="7"/>
  <c r="H14" i="7"/>
  <c r="C44" i="14"/>
  <c r="F26" i="5"/>
  <c r="I69" i="3"/>
  <c r="J69" i="3" s="1"/>
  <c r="H53" i="8"/>
  <c r="D53" i="8"/>
  <c r="H51" i="8"/>
  <c r="H52" i="8"/>
  <c r="I13" i="8"/>
  <c r="I12" i="8"/>
  <c r="I11" i="8"/>
  <c r="I44" i="7"/>
  <c r="J44" i="7" s="1"/>
  <c r="I43" i="7"/>
  <c r="J43" i="7" s="1"/>
  <c r="J42" i="7"/>
  <c r="G16" i="17"/>
  <c r="C11" i="17"/>
  <c r="G16" i="16"/>
  <c r="C53" i="14"/>
  <c r="H27" i="20"/>
  <c r="H28" i="20"/>
  <c r="H29" i="20"/>
  <c r="H30" i="20"/>
  <c r="H31" i="20"/>
  <c r="G31" i="20"/>
  <c r="F27" i="20"/>
  <c r="F28" i="20"/>
  <c r="F29" i="20"/>
  <c r="F30" i="20"/>
  <c r="F31" i="20"/>
  <c r="E27" i="20"/>
  <c r="E28" i="20"/>
  <c r="E29" i="20"/>
  <c r="E30" i="20"/>
  <c r="D27" i="20"/>
  <c r="D28" i="20"/>
  <c r="D29" i="20"/>
  <c r="D30" i="20"/>
  <c r="B27" i="20"/>
  <c r="B28" i="20"/>
  <c r="B29" i="20"/>
  <c r="B30" i="20"/>
  <c r="A27" i="20"/>
  <c r="A28" i="20"/>
  <c r="A29" i="20"/>
  <c r="A30" i="20"/>
  <c r="C31" i="19"/>
  <c r="B30" i="19"/>
  <c r="B31" i="19"/>
  <c r="B32" i="19"/>
  <c r="A30" i="19"/>
  <c r="D65" i="19"/>
  <c r="D66" i="19"/>
  <c r="A65" i="19"/>
  <c r="A66" i="19"/>
  <c r="D63" i="19"/>
  <c r="D64" i="19"/>
  <c r="B63" i="19"/>
  <c r="B64" i="19"/>
  <c r="B65" i="19"/>
  <c r="B66" i="19"/>
  <c r="A62" i="19"/>
  <c r="A63" i="19"/>
  <c r="A64" i="19"/>
  <c r="G31" i="19"/>
  <c r="G32" i="19"/>
  <c r="G33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D27" i="19"/>
  <c r="D28" i="19"/>
  <c r="B27" i="19"/>
  <c r="B28" i="19"/>
  <c r="B29" i="19"/>
  <c r="A27" i="19"/>
  <c r="A28" i="19"/>
  <c r="A29" i="19"/>
  <c r="D54" i="18"/>
  <c r="D55" i="18"/>
  <c r="D56" i="18"/>
  <c r="D57" i="18"/>
  <c r="D48" i="18"/>
  <c r="D49" i="18"/>
  <c r="D50" i="18"/>
  <c r="D51" i="18"/>
  <c r="D52" i="18"/>
  <c r="D53" i="18"/>
  <c r="B39" i="18"/>
  <c r="B40" i="18"/>
  <c r="B41" i="18"/>
  <c r="A39" i="18"/>
  <c r="A40" i="18"/>
  <c r="A41" i="18"/>
  <c r="H25" i="18"/>
  <c r="H26" i="18"/>
  <c r="H27" i="18"/>
  <c r="H28" i="18"/>
  <c r="H29" i="18"/>
  <c r="H30" i="18"/>
  <c r="G30" i="18"/>
  <c r="F28" i="18"/>
  <c r="F29" i="18"/>
  <c r="F30" i="18"/>
  <c r="E27" i="18"/>
  <c r="E28" i="18"/>
  <c r="E29" i="18"/>
  <c r="D28" i="18"/>
  <c r="D29" i="18"/>
  <c r="D30" i="18"/>
  <c r="B27" i="18"/>
  <c r="B28" i="18"/>
  <c r="B29" i="18"/>
  <c r="B30" i="18"/>
  <c r="A27" i="18"/>
  <c r="A28" i="18"/>
  <c r="A29" i="18"/>
  <c r="D25" i="18"/>
  <c r="D26" i="18"/>
  <c r="D27" i="18"/>
  <c r="G30" i="17"/>
  <c r="G31" i="17"/>
  <c r="F26" i="17"/>
  <c r="F27" i="17"/>
  <c r="F28" i="17"/>
  <c r="F29" i="17"/>
  <c r="F30" i="17"/>
  <c r="F31" i="17"/>
  <c r="E26" i="17"/>
  <c r="E27" i="17"/>
  <c r="E28" i="17"/>
  <c r="E29" i="17"/>
  <c r="D25" i="17"/>
  <c r="D26" i="17"/>
  <c r="F30" i="16"/>
  <c r="E30" i="16"/>
  <c r="B29" i="16"/>
  <c r="B30" i="16"/>
  <c r="A29" i="16"/>
  <c r="A30" i="16"/>
  <c r="F19" i="15"/>
  <c r="F20" i="15"/>
  <c r="F21" i="15"/>
  <c r="F22" i="15"/>
  <c r="D20" i="14"/>
  <c r="D21" i="14"/>
  <c r="D22" i="14"/>
  <c r="F25" i="14"/>
  <c r="F26" i="14"/>
  <c r="F27" i="14"/>
  <c r="E25" i="14"/>
  <c r="E26" i="14"/>
  <c r="E27" i="14"/>
  <c r="H24" i="14"/>
  <c r="H25" i="14"/>
  <c r="H26" i="14"/>
  <c r="H27" i="14"/>
  <c r="H28" i="14"/>
  <c r="H29" i="14"/>
  <c r="H30" i="14"/>
  <c r="H31" i="14"/>
  <c r="C29" i="14"/>
  <c r="C30" i="14"/>
  <c r="C31" i="14"/>
  <c r="B25" i="14"/>
  <c r="B26" i="14"/>
  <c r="B27" i="14"/>
  <c r="B28" i="14"/>
  <c r="B29" i="14"/>
  <c r="B30" i="14"/>
  <c r="B31" i="14"/>
  <c r="A25" i="14"/>
  <c r="A26" i="14"/>
  <c r="A27" i="14"/>
  <c r="D19" i="6"/>
  <c r="G18" i="18"/>
  <c r="C55" i="18" l="1"/>
  <c r="C54" i="18"/>
  <c r="C12" i="17"/>
  <c r="C45" i="20"/>
  <c r="D8" i="6"/>
  <c r="F8" i="6"/>
  <c r="J40" i="6"/>
  <c r="F40" i="6"/>
  <c r="I9" i="3"/>
  <c r="I8" i="3"/>
  <c r="D27" i="3"/>
  <c r="I44" i="4"/>
  <c r="I43" i="4"/>
  <c r="I9" i="4"/>
  <c r="I8" i="4"/>
  <c r="I9" i="5"/>
  <c r="I8" i="5"/>
  <c r="I9" i="6"/>
  <c r="I8" i="6"/>
  <c r="I40" i="7"/>
  <c r="I39" i="7"/>
  <c r="J39" i="7" s="1"/>
  <c r="I9" i="7"/>
  <c r="I8" i="7"/>
  <c r="I41" i="8"/>
  <c r="I40" i="8"/>
  <c r="I9" i="8"/>
  <c r="I8" i="8"/>
  <c r="I9" i="9"/>
  <c r="I8" i="9"/>
  <c r="G27" i="20"/>
  <c r="G19" i="15"/>
  <c r="G20" i="15"/>
  <c r="G21" i="15"/>
  <c r="G22" i="15"/>
  <c r="G26" i="19"/>
  <c r="D64" i="8"/>
  <c r="D65" i="8"/>
  <c r="D66" i="8"/>
  <c r="H56" i="8"/>
  <c r="H62" i="7"/>
  <c r="C57" i="18" s="1"/>
  <c r="I62" i="7"/>
  <c r="J62" i="7" s="1"/>
  <c r="D55" i="8"/>
  <c r="D54" i="8"/>
  <c r="D56" i="8"/>
  <c r="D57" i="8"/>
  <c r="D59" i="8"/>
  <c r="J38" i="7"/>
  <c r="F66" i="7"/>
  <c r="F40" i="7"/>
  <c r="F39" i="7"/>
  <c r="F38" i="7"/>
  <c r="F9" i="7"/>
  <c r="F10" i="7"/>
  <c r="F24" i="7"/>
  <c r="F8" i="7"/>
  <c r="H39" i="7"/>
  <c r="H40" i="7"/>
  <c r="H38" i="7"/>
  <c r="D39" i="7"/>
  <c r="D38" i="7"/>
  <c r="D20" i="6"/>
  <c r="D69" i="5"/>
  <c r="J40" i="7" l="1"/>
  <c r="H65" i="7"/>
  <c r="H64" i="7"/>
  <c r="C59" i="18" s="1"/>
  <c r="C39" i="18"/>
  <c r="C38" i="18"/>
  <c r="C41" i="18"/>
  <c r="C52" i="14" l="1"/>
  <c r="H25" i="7" l="1"/>
  <c r="I25" i="7"/>
  <c r="J25" i="7" s="1"/>
  <c r="C50" i="14"/>
  <c r="C51" i="14"/>
  <c r="I53" i="3"/>
  <c r="J53" i="3" s="1"/>
  <c r="G28" i="20"/>
  <c r="C43" i="20"/>
  <c r="C44" i="20"/>
  <c r="C50" i="20"/>
  <c r="C51" i="20"/>
  <c r="H11" i="9"/>
  <c r="I11" i="9"/>
  <c r="J11" i="9" s="1"/>
  <c r="I12" i="9"/>
  <c r="J12" i="9" s="1"/>
  <c r="H19" i="9"/>
  <c r="I19" i="9"/>
  <c r="J19" i="9" s="1"/>
  <c r="H20" i="9"/>
  <c r="I20" i="9"/>
  <c r="J20" i="9" s="1"/>
  <c r="H21" i="9"/>
  <c r="I21" i="9"/>
  <c r="J21" i="9" s="1"/>
  <c r="H22" i="9"/>
  <c r="I22" i="9"/>
  <c r="J22" i="9" s="1"/>
  <c r="J11" i="8"/>
  <c r="J12" i="8"/>
  <c r="J13" i="8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I20" i="8"/>
  <c r="J20" i="8" s="1"/>
  <c r="D21" i="8"/>
  <c r="H21" i="8"/>
  <c r="I21" i="8"/>
  <c r="J21" i="8" s="1"/>
  <c r="F24" i="8"/>
  <c r="H24" i="8"/>
  <c r="I24" i="8"/>
  <c r="J24" i="8" s="1"/>
  <c r="F25" i="8"/>
  <c r="H25" i="8"/>
  <c r="I25" i="8"/>
  <c r="J25" i="8" s="1"/>
  <c r="F26" i="8"/>
  <c r="H26" i="8"/>
  <c r="I26" i="8"/>
  <c r="J26" i="8" s="1"/>
  <c r="G19" i="18"/>
  <c r="G20" i="18"/>
  <c r="G12" i="16"/>
  <c r="G13" i="16"/>
  <c r="G14" i="16"/>
  <c r="G15" i="16"/>
  <c r="G18" i="16"/>
  <c r="G19" i="16"/>
  <c r="Q22" i="5"/>
  <c r="O23" i="5"/>
  <c r="G23" i="16" s="1"/>
  <c r="Q23" i="5"/>
  <c r="O24" i="5"/>
  <c r="G24" i="16" s="1"/>
  <c r="Q24" i="5"/>
  <c r="C27" i="19" l="1"/>
  <c r="E12" i="20"/>
  <c r="F12" i="20"/>
  <c r="E13" i="20"/>
  <c r="F13" i="20"/>
  <c r="E14" i="20"/>
  <c r="F14" i="20"/>
  <c r="E15" i="20"/>
  <c r="F15" i="20"/>
  <c r="E16" i="20"/>
  <c r="F16" i="20"/>
  <c r="E17" i="20"/>
  <c r="F17" i="20"/>
  <c r="E18" i="20"/>
  <c r="F18" i="20"/>
  <c r="E19" i="20"/>
  <c r="F19" i="20"/>
  <c r="E20" i="20"/>
  <c r="F20" i="20"/>
  <c r="E21" i="20"/>
  <c r="F21" i="20"/>
  <c r="E22" i="20"/>
  <c r="F22" i="20"/>
  <c r="E23" i="20"/>
  <c r="F23" i="20"/>
  <c r="E24" i="20"/>
  <c r="F24" i="20"/>
  <c r="E25" i="20"/>
  <c r="F25" i="20"/>
  <c r="E26" i="20"/>
  <c r="F26" i="20"/>
  <c r="A12" i="20"/>
  <c r="B12" i="20"/>
  <c r="A13" i="20"/>
  <c r="B13" i="20"/>
  <c r="A14" i="20"/>
  <c r="B14" i="20"/>
  <c r="A15" i="20"/>
  <c r="B15" i="20"/>
  <c r="A16" i="20"/>
  <c r="B16" i="20"/>
  <c r="A17" i="20"/>
  <c r="B17" i="20"/>
  <c r="A18" i="20"/>
  <c r="B18" i="20"/>
  <c r="A19" i="20"/>
  <c r="B19" i="20"/>
  <c r="A20" i="20"/>
  <c r="B20" i="20"/>
  <c r="A21" i="20"/>
  <c r="B21" i="20"/>
  <c r="A22" i="20"/>
  <c r="B22" i="20"/>
  <c r="A23" i="20"/>
  <c r="B23" i="20"/>
  <c r="A24" i="20"/>
  <c r="B24" i="20"/>
  <c r="A25" i="20"/>
  <c r="B25" i="20"/>
  <c r="A26" i="20"/>
  <c r="B26" i="20"/>
  <c r="D58" i="19"/>
  <c r="D59" i="19"/>
  <c r="D60" i="19"/>
  <c r="D61" i="19"/>
  <c r="D62" i="19"/>
  <c r="A45" i="19"/>
  <c r="B45" i="19"/>
  <c r="A46" i="19"/>
  <c r="B46" i="19"/>
  <c r="A47" i="19"/>
  <c r="B47" i="19"/>
  <c r="A48" i="19"/>
  <c r="B48" i="19"/>
  <c r="A49" i="19"/>
  <c r="B49" i="19"/>
  <c r="A50" i="19"/>
  <c r="B50" i="19"/>
  <c r="A51" i="19"/>
  <c r="B51" i="19"/>
  <c r="A52" i="19"/>
  <c r="B52" i="19"/>
  <c r="A53" i="19"/>
  <c r="B53" i="19"/>
  <c r="A54" i="19"/>
  <c r="B54" i="19"/>
  <c r="A55" i="19"/>
  <c r="B55" i="19"/>
  <c r="A56" i="19"/>
  <c r="B56" i="19"/>
  <c r="A57" i="19"/>
  <c r="B57" i="19"/>
  <c r="A58" i="19"/>
  <c r="B58" i="19"/>
  <c r="A59" i="19"/>
  <c r="B59" i="19"/>
  <c r="A60" i="19"/>
  <c r="B60" i="19"/>
  <c r="A61" i="19"/>
  <c r="B61" i="19"/>
  <c r="B62" i="19"/>
  <c r="E12" i="19"/>
  <c r="F12" i="19"/>
  <c r="E13" i="19"/>
  <c r="F13" i="19"/>
  <c r="E14" i="19"/>
  <c r="F14" i="19"/>
  <c r="E15" i="19"/>
  <c r="F15" i="19"/>
  <c r="E16" i="19"/>
  <c r="F16" i="19"/>
  <c r="E17" i="19"/>
  <c r="F17" i="19"/>
  <c r="A12" i="19"/>
  <c r="B12" i="19"/>
  <c r="A13" i="19"/>
  <c r="B13" i="19"/>
  <c r="A14" i="19"/>
  <c r="B14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5" i="19"/>
  <c r="B25" i="19"/>
  <c r="A26" i="19"/>
  <c r="B26" i="19"/>
  <c r="H23" i="18"/>
  <c r="H24" i="18"/>
  <c r="E12" i="18"/>
  <c r="F12" i="18"/>
  <c r="E13" i="18"/>
  <c r="F13" i="18"/>
  <c r="E14" i="18"/>
  <c r="F14" i="18"/>
  <c r="E15" i="18"/>
  <c r="F15" i="18"/>
  <c r="E16" i="18"/>
  <c r="F16" i="18"/>
  <c r="E17" i="18"/>
  <c r="F17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5" i="18"/>
  <c r="B25" i="18"/>
  <c r="A26" i="18"/>
  <c r="B26" i="18"/>
  <c r="E25" i="17"/>
  <c r="F25" i="17"/>
  <c r="E12" i="17"/>
  <c r="F12" i="17"/>
  <c r="E13" i="17"/>
  <c r="F13" i="17"/>
  <c r="E14" i="17"/>
  <c r="F14" i="17"/>
  <c r="E15" i="17"/>
  <c r="F15" i="17"/>
  <c r="A12" i="16"/>
  <c r="B12" i="16"/>
  <c r="A13" i="16"/>
  <c r="B13" i="16"/>
  <c r="A14" i="16"/>
  <c r="B14" i="16"/>
  <c r="A15" i="16"/>
  <c r="B15" i="16"/>
  <c r="A16" i="16"/>
  <c r="B16" i="16"/>
  <c r="A17" i="16"/>
  <c r="B17" i="16"/>
  <c r="A18" i="16"/>
  <c r="B18" i="16"/>
  <c r="A19" i="16"/>
  <c r="B19" i="16"/>
  <c r="A20" i="16"/>
  <c r="B20" i="16"/>
  <c r="A21" i="16"/>
  <c r="B21" i="16"/>
  <c r="A27" i="16"/>
  <c r="B27" i="16"/>
  <c r="A28" i="16"/>
  <c r="B28" i="16"/>
  <c r="E12" i="15"/>
  <c r="F12" i="15"/>
  <c r="E13" i="15"/>
  <c r="F13" i="15"/>
  <c r="E14" i="15"/>
  <c r="F14" i="15"/>
  <c r="E15" i="15"/>
  <c r="F15" i="15"/>
  <c r="E16" i="15"/>
  <c r="F16" i="15"/>
  <c r="E17" i="15"/>
  <c r="F17" i="15"/>
  <c r="F18" i="15"/>
  <c r="E27" i="15"/>
  <c r="F27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7" i="15"/>
  <c r="B27" i="15"/>
  <c r="A28" i="15"/>
  <c r="A29" i="15"/>
  <c r="B29" i="15"/>
  <c r="A30" i="15"/>
  <c r="B30" i="15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B19" i="14"/>
  <c r="A20" i="14"/>
  <c r="B20" i="14"/>
  <c r="A21" i="14"/>
  <c r="B21" i="14"/>
  <c r="A22" i="14"/>
  <c r="B22" i="14"/>
  <c r="A23" i="14"/>
  <c r="B23" i="14"/>
  <c r="A24" i="14"/>
  <c r="B24" i="14"/>
  <c r="D66" i="7" l="1"/>
  <c r="H66" i="7"/>
  <c r="I66" i="7"/>
  <c r="J66" i="7" s="1"/>
  <c r="C47" i="19"/>
  <c r="C48" i="14"/>
  <c r="G24" i="20"/>
  <c r="G12" i="20"/>
  <c r="C17" i="20"/>
  <c r="G14" i="18"/>
  <c r="C26" i="18"/>
  <c r="G12" i="17"/>
  <c r="G13" i="20"/>
  <c r="G14" i="20"/>
  <c r="G15" i="20"/>
  <c r="G16" i="20"/>
  <c r="G17" i="20"/>
  <c r="G18" i="20"/>
  <c r="G19" i="20"/>
  <c r="G20" i="20"/>
  <c r="G21" i="20"/>
  <c r="G22" i="20"/>
  <c r="G23" i="20"/>
  <c r="G25" i="20"/>
  <c r="G26" i="20"/>
  <c r="C12" i="20"/>
  <c r="C13" i="20"/>
  <c r="C14" i="20"/>
  <c r="C15" i="20"/>
  <c r="C16" i="20"/>
  <c r="C18" i="20"/>
  <c r="C19" i="20"/>
  <c r="C20" i="20"/>
  <c r="C21" i="20"/>
  <c r="C22" i="20"/>
  <c r="H23" i="9"/>
  <c r="I23" i="9"/>
  <c r="J23" i="9" s="1"/>
  <c r="J24" i="9"/>
  <c r="G12" i="19"/>
  <c r="G13" i="19"/>
  <c r="G14" i="19"/>
  <c r="G15" i="19"/>
  <c r="G16" i="19"/>
  <c r="G17" i="19"/>
  <c r="G18" i="19"/>
  <c r="O22" i="8"/>
  <c r="G22" i="19" s="1"/>
  <c r="O23" i="8"/>
  <c r="G23" i="19" s="1"/>
  <c r="G24" i="19"/>
  <c r="G25" i="19"/>
  <c r="G27" i="19"/>
  <c r="I51" i="8"/>
  <c r="J51" i="8" s="1"/>
  <c r="I52" i="8"/>
  <c r="J52" i="8" s="1"/>
  <c r="I53" i="8"/>
  <c r="J53" i="8" s="1"/>
  <c r="I54" i="8"/>
  <c r="J54" i="8" s="1"/>
  <c r="H55" i="8"/>
  <c r="I55" i="8"/>
  <c r="J55" i="8" s="1"/>
  <c r="I56" i="8"/>
  <c r="J56" i="8" s="1"/>
  <c r="H57" i="8"/>
  <c r="I57" i="8"/>
  <c r="J57" i="8" s="1"/>
  <c r="I58" i="8"/>
  <c r="J58" i="8" s="1"/>
  <c r="F59" i="8"/>
  <c r="H59" i="8"/>
  <c r="I59" i="8"/>
  <c r="J59" i="8" s="1"/>
  <c r="J60" i="8"/>
  <c r="F63" i="8"/>
  <c r="H63" i="8"/>
  <c r="J63" i="8"/>
  <c r="F64" i="8"/>
  <c r="H64" i="8"/>
  <c r="J64" i="8"/>
  <c r="F65" i="8"/>
  <c r="H65" i="8"/>
  <c r="J65" i="8"/>
  <c r="F66" i="8"/>
  <c r="H66" i="8"/>
  <c r="C63" i="19" s="1"/>
  <c r="J66" i="8"/>
  <c r="H67" i="8"/>
  <c r="C64" i="19" s="1"/>
  <c r="J67" i="8"/>
  <c r="C65" i="19"/>
  <c r="C16" i="19"/>
  <c r="C17" i="19"/>
  <c r="C18" i="19"/>
  <c r="C19" i="19"/>
  <c r="C20" i="19"/>
  <c r="C21" i="19"/>
  <c r="C26" i="19"/>
  <c r="C56" i="18"/>
  <c r="G12" i="18"/>
  <c r="G13" i="18"/>
  <c r="G15" i="18"/>
  <c r="G16" i="18"/>
  <c r="G17" i="18"/>
  <c r="G23" i="18"/>
  <c r="G26" i="18"/>
  <c r="H11" i="7"/>
  <c r="I11" i="7"/>
  <c r="J11" i="7" s="1"/>
  <c r="C12" i="18"/>
  <c r="I12" i="7"/>
  <c r="J12" i="7" s="1"/>
  <c r="C13" i="18"/>
  <c r="I13" i="7"/>
  <c r="J13" i="7" s="1"/>
  <c r="C14" i="18"/>
  <c r="I14" i="7"/>
  <c r="J14" i="7" s="1"/>
  <c r="C17" i="18"/>
  <c r="C19" i="18"/>
  <c r="H21" i="7"/>
  <c r="C21" i="18" s="1"/>
  <c r="I21" i="7"/>
  <c r="J21" i="7" s="1"/>
  <c r="C23" i="18"/>
  <c r="H24" i="7"/>
  <c r="I24" i="7"/>
  <c r="J24" i="7" s="1"/>
  <c r="C25" i="18"/>
  <c r="G13" i="17"/>
  <c r="G14" i="17"/>
  <c r="G15" i="17"/>
  <c r="G25" i="17"/>
  <c r="C56" i="17"/>
  <c r="C59" i="17"/>
  <c r="I62" i="6"/>
  <c r="J62" i="6" s="1"/>
  <c r="C60" i="17"/>
  <c r="H13" i="6"/>
  <c r="I13" i="6"/>
  <c r="J13" i="6" s="1"/>
  <c r="H14" i="6"/>
  <c r="C14" i="17" s="1"/>
  <c r="I14" i="6"/>
  <c r="J14" i="6" s="1"/>
  <c r="H15" i="6"/>
  <c r="I15" i="6"/>
  <c r="J15" i="6" s="1"/>
  <c r="H16" i="6"/>
  <c r="C16" i="17" s="1"/>
  <c r="I16" i="6"/>
  <c r="J16" i="6" s="1"/>
  <c r="H17" i="6"/>
  <c r="I17" i="6"/>
  <c r="J17" i="6" s="1"/>
  <c r="H18" i="6"/>
  <c r="I18" i="6"/>
  <c r="J18" i="6" s="1"/>
  <c r="H19" i="6"/>
  <c r="C19" i="17" s="1"/>
  <c r="I19" i="6"/>
  <c r="J19" i="6" s="1"/>
  <c r="H20" i="6"/>
  <c r="C20" i="17" s="1"/>
  <c r="I20" i="6"/>
  <c r="J20" i="6" s="1"/>
  <c r="D21" i="6"/>
  <c r="H21" i="6"/>
  <c r="I21" i="6"/>
  <c r="J21" i="6" s="1"/>
  <c r="D22" i="6"/>
  <c r="H22" i="6"/>
  <c r="I22" i="6"/>
  <c r="J22" i="6" s="1"/>
  <c r="D23" i="6"/>
  <c r="F23" i="6"/>
  <c r="H23" i="6"/>
  <c r="I23" i="6"/>
  <c r="J23" i="6" s="1"/>
  <c r="H24" i="6"/>
  <c r="I24" i="6"/>
  <c r="J24" i="6" s="1"/>
  <c r="H45" i="5"/>
  <c r="J45" i="5"/>
  <c r="I46" i="5"/>
  <c r="J46" i="5" s="1"/>
  <c r="I49" i="5"/>
  <c r="J49" i="5" s="1"/>
  <c r="D67" i="5"/>
  <c r="F67" i="5"/>
  <c r="I67" i="5"/>
  <c r="J67" i="5" s="1"/>
  <c r="C63" i="16"/>
  <c r="I68" i="5"/>
  <c r="J68" i="5" s="1"/>
  <c r="F69" i="5"/>
  <c r="C64" i="16"/>
  <c r="I69" i="5"/>
  <c r="J69" i="5" s="1"/>
  <c r="D70" i="5"/>
  <c r="F70" i="5"/>
  <c r="I70" i="5"/>
  <c r="J70" i="5" s="1"/>
  <c r="C66" i="16"/>
  <c r="I71" i="5"/>
  <c r="J71" i="5" s="1"/>
  <c r="C67" i="16"/>
  <c r="I72" i="5"/>
  <c r="J72" i="5" s="1"/>
  <c r="C68" i="16"/>
  <c r="J52" i="4"/>
  <c r="G12" i="14"/>
  <c r="G13" i="14"/>
  <c r="G14" i="14"/>
  <c r="G15" i="14"/>
  <c r="G16" i="14"/>
  <c r="G17" i="14"/>
  <c r="G18" i="14"/>
  <c r="G19" i="14"/>
  <c r="G20" i="14"/>
  <c r="G21" i="14"/>
  <c r="G22" i="14"/>
  <c r="G23" i="14"/>
  <c r="O25" i="3"/>
  <c r="G24" i="14" s="1"/>
  <c r="Q25" i="3"/>
  <c r="G25" i="14"/>
  <c r="H44" i="3"/>
  <c r="I44" i="3"/>
  <c r="J44" i="3" s="1"/>
  <c r="J67" i="3"/>
  <c r="C45" i="14"/>
  <c r="C47" i="14"/>
  <c r="D67" i="3"/>
  <c r="F67" i="3"/>
  <c r="C61" i="18" l="1"/>
  <c r="C65" i="16"/>
  <c r="C27" i="17"/>
  <c r="C26" i="17"/>
  <c r="C25" i="17"/>
  <c r="C24" i="17"/>
  <c r="C23" i="17"/>
  <c r="C22" i="17"/>
  <c r="C58" i="17"/>
  <c r="C57" i="17"/>
  <c r="C62" i="16"/>
  <c r="C18" i="17"/>
  <c r="C17" i="17"/>
  <c r="C13" i="17"/>
  <c r="C15" i="17"/>
  <c r="C21" i="17"/>
  <c r="C46" i="14"/>
  <c r="C28" i="20"/>
  <c r="C27" i="20"/>
  <c r="C27" i="18"/>
  <c r="C24" i="18"/>
  <c r="C22" i="18"/>
  <c r="C20" i="18"/>
  <c r="C18" i="18"/>
  <c r="C16" i="18"/>
  <c r="C15" i="18"/>
  <c r="C26" i="20"/>
  <c r="C25" i="20"/>
  <c r="C24" i="20"/>
  <c r="C23" i="20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6" i="19"/>
  <c r="C45" i="19"/>
  <c r="C23" i="19"/>
  <c r="C22" i="19"/>
  <c r="C25" i="19"/>
  <c r="C24" i="19"/>
  <c r="C15" i="19"/>
  <c r="C14" i="19"/>
  <c r="C13" i="19"/>
  <c r="C12" i="19"/>
  <c r="A8" i="19"/>
  <c r="B8" i="19"/>
  <c r="A9" i="19"/>
  <c r="B9" i="19"/>
  <c r="A10" i="19"/>
  <c r="B10" i="19"/>
  <c r="A11" i="19"/>
  <c r="B11" i="19"/>
  <c r="A38" i="18"/>
  <c r="B38" i="18"/>
  <c r="D38" i="18"/>
  <c r="D39" i="18"/>
  <c r="D40" i="18"/>
  <c r="D41" i="18"/>
  <c r="D42" i="18"/>
  <c r="D43" i="18"/>
  <c r="D44" i="18"/>
  <c r="D45" i="18"/>
  <c r="D46" i="18"/>
  <c r="D47" i="18"/>
  <c r="E8" i="18"/>
  <c r="F8" i="18"/>
  <c r="H8" i="18"/>
  <c r="E9" i="18"/>
  <c r="F9" i="18"/>
  <c r="H9" i="18"/>
  <c r="E10" i="18"/>
  <c r="F10" i="18"/>
  <c r="H10" i="18"/>
  <c r="E11" i="18"/>
  <c r="F11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A8" i="18"/>
  <c r="B8" i="18"/>
  <c r="A9" i="18"/>
  <c r="B9" i="18"/>
  <c r="A10" i="18"/>
  <c r="B10" i="18"/>
  <c r="A11" i="18"/>
  <c r="B11" i="18"/>
  <c r="A39" i="17"/>
  <c r="B39" i="17"/>
  <c r="E8" i="17"/>
  <c r="F8" i="17"/>
  <c r="E9" i="17"/>
  <c r="F9" i="17"/>
  <c r="E10" i="17"/>
  <c r="F10" i="17"/>
  <c r="E11" i="17"/>
  <c r="F11" i="17"/>
  <c r="A8" i="17"/>
  <c r="B8" i="17"/>
  <c r="A9" i="17"/>
  <c r="B9" i="17"/>
  <c r="A10" i="17"/>
  <c r="B10" i="17"/>
  <c r="A38" i="16"/>
  <c r="B38" i="16"/>
  <c r="A39" i="16"/>
  <c r="B39" i="16"/>
  <c r="A40" i="16"/>
  <c r="B40" i="16"/>
  <c r="E8" i="16"/>
  <c r="F8" i="16"/>
  <c r="E9" i="16"/>
  <c r="F9" i="16"/>
  <c r="E10" i="16"/>
  <c r="F10" i="16"/>
  <c r="E11" i="16"/>
  <c r="F11" i="16"/>
  <c r="A8" i="16"/>
  <c r="B8" i="16"/>
  <c r="A9" i="16"/>
  <c r="B9" i="16"/>
  <c r="A10" i="16"/>
  <c r="B10" i="16"/>
  <c r="A11" i="16"/>
  <c r="B11" i="16"/>
  <c r="A38" i="15"/>
  <c r="B38" i="15"/>
  <c r="A39" i="15"/>
  <c r="B39" i="15"/>
  <c r="A40" i="15"/>
  <c r="B40" i="15"/>
  <c r="A41" i="15"/>
  <c r="B41" i="15"/>
  <c r="E8" i="15"/>
  <c r="F8" i="15"/>
  <c r="E9" i="15"/>
  <c r="F9" i="15"/>
  <c r="E10" i="15"/>
  <c r="F10" i="15"/>
  <c r="E11" i="15"/>
  <c r="F11" i="15"/>
  <c r="A8" i="15"/>
  <c r="B8" i="15"/>
  <c r="A9" i="15"/>
  <c r="B9" i="15"/>
  <c r="A10" i="15"/>
  <c r="B10" i="15"/>
  <c r="A11" i="15"/>
  <c r="B11" i="15"/>
  <c r="B7" i="15"/>
  <c r="A40" i="14"/>
  <c r="B40" i="14"/>
  <c r="A41" i="14"/>
  <c r="B41" i="14"/>
  <c r="A42" i="14"/>
  <c r="B42" i="14"/>
  <c r="E8" i="14"/>
  <c r="F8" i="14"/>
  <c r="E9" i="14"/>
  <c r="F9" i="14"/>
  <c r="E10" i="14"/>
  <c r="F10" i="14"/>
  <c r="E11" i="14"/>
  <c r="F11" i="14"/>
  <c r="A8" i="14"/>
  <c r="B8" i="14"/>
  <c r="A9" i="14"/>
  <c r="B9" i="14"/>
  <c r="A10" i="14"/>
  <c r="B10" i="14"/>
  <c r="A11" i="14"/>
  <c r="B11" i="14"/>
  <c r="G11" i="17"/>
  <c r="J29" i="9" l="1"/>
  <c r="H29" i="9"/>
  <c r="C29" i="20" s="1"/>
  <c r="D62" i="9"/>
  <c r="D70" i="3"/>
  <c r="I17" i="3"/>
  <c r="I62" i="9"/>
  <c r="J62" i="9" s="1"/>
  <c r="H62" i="9"/>
  <c r="D20" i="5"/>
  <c r="D21" i="5"/>
  <c r="D22" i="5"/>
  <c r="D24" i="5"/>
  <c r="H27" i="15"/>
  <c r="H28" i="15"/>
  <c r="H29" i="15"/>
  <c r="H30" i="15"/>
  <c r="H14" i="14"/>
  <c r="H15" i="14"/>
  <c r="H16" i="14"/>
  <c r="H17" i="14"/>
  <c r="H18" i="14"/>
  <c r="H19" i="14"/>
  <c r="H20" i="14"/>
  <c r="H21" i="14"/>
  <c r="H22" i="14"/>
  <c r="H23" i="14"/>
  <c r="F43" i="3"/>
  <c r="H43" i="3"/>
  <c r="I43" i="3"/>
  <c r="J43" i="3" s="1"/>
  <c r="D50" i="14"/>
  <c r="D51" i="14"/>
  <c r="D52" i="14"/>
  <c r="D53" i="14"/>
  <c r="D54" i="14"/>
  <c r="F22" i="4"/>
  <c r="F23" i="4"/>
  <c r="F25" i="4"/>
  <c r="D19" i="4"/>
  <c r="D20" i="4"/>
  <c r="D21" i="4"/>
  <c r="D22" i="4"/>
  <c r="D23" i="4"/>
  <c r="C61" i="20" l="1"/>
  <c r="F63" i="9"/>
  <c r="I61" i="9"/>
  <c r="I63" i="9"/>
  <c r="C11" i="19"/>
  <c r="G14" i="15"/>
  <c r="G11" i="15"/>
  <c r="I22" i="4"/>
  <c r="J22" i="4" s="1"/>
  <c r="I21" i="4"/>
  <c r="J21" i="4" s="1"/>
  <c r="H21" i="4"/>
  <c r="C21" i="15" s="1"/>
  <c r="H22" i="4"/>
  <c r="C22" i="15" s="1"/>
  <c r="H24" i="3"/>
  <c r="I24" i="3"/>
  <c r="J24" i="3" s="1"/>
  <c r="J17" i="3"/>
  <c r="D71" i="3"/>
  <c r="F70" i="3"/>
  <c r="C42" i="14"/>
  <c r="C17" i="14" l="1"/>
  <c r="C23" i="14"/>
  <c r="A40" i="20"/>
  <c r="B40" i="20"/>
  <c r="D40" i="20"/>
  <c r="A41" i="20"/>
  <c r="B41" i="20"/>
  <c r="D41" i="20"/>
  <c r="A42" i="20"/>
  <c r="B42" i="20"/>
  <c r="D42" i="20"/>
  <c r="A10" i="20"/>
  <c r="B10" i="20"/>
  <c r="D10" i="20"/>
  <c r="E10" i="20"/>
  <c r="F10" i="20"/>
  <c r="H10" i="20"/>
  <c r="A11" i="20"/>
  <c r="B11" i="20"/>
  <c r="D11" i="20"/>
  <c r="E11" i="20"/>
  <c r="F11" i="20"/>
  <c r="H11" i="20"/>
  <c r="D12" i="20"/>
  <c r="H12" i="20"/>
  <c r="D13" i="20"/>
  <c r="H13" i="20"/>
  <c r="D14" i="20"/>
  <c r="H14" i="20"/>
  <c r="D15" i="20"/>
  <c r="H15" i="20"/>
  <c r="D16" i="20"/>
  <c r="H16" i="20"/>
  <c r="D17" i="20"/>
  <c r="H17" i="20"/>
  <c r="H18" i="20"/>
  <c r="D19" i="20"/>
  <c r="H19" i="20"/>
  <c r="D20" i="20"/>
  <c r="H20" i="20"/>
  <c r="D21" i="20"/>
  <c r="H21" i="20"/>
  <c r="D22" i="20"/>
  <c r="H22" i="20"/>
  <c r="D23" i="20"/>
  <c r="H23" i="20"/>
  <c r="D24" i="20"/>
  <c r="H24" i="20"/>
  <c r="D25" i="20"/>
  <c r="H25" i="20"/>
  <c r="D26" i="20"/>
  <c r="H26" i="20"/>
  <c r="A42" i="19"/>
  <c r="B42" i="19"/>
  <c r="D42" i="19"/>
  <c r="A43" i="19"/>
  <c r="B43" i="19"/>
  <c r="D43" i="19"/>
  <c r="A44" i="19"/>
  <c r="B44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10" i="19"/>
  <c r="E10" i="19"/>
  <c r="F10" i="19"/>
  <c r="H10" i="19"/>
  <c r="D11" i="19"/>
  <c r="E11" i="19"/>
  <c r="F11" i="19"/>
  <c r="H11" i="19"/>
  <c r="D12" i="19"/>
  <c r="H12" i="19"/>
  <c r="D13" i="19"/>
  <c r="H13" i="19"/>
  <c r="D14" i="19"/>
  <c r="D15" i="19"/>
  <c r="D16" i="19"/>
  <c r="D17" i="19"/>
  <c r="D18" i="19"/>
  <c r="D19" i="19"/>
  <c r="D20" i="19"/>
  <c r="D21" i="19"/>
  <c r="H21" i="19"/>
  <c r="D22" i="19"/>
  <c r="H22" i="19"/>
  <c r="D23" i="19"/>
  <c r="H23" i="19"/>
  <c r="D24" i="19"/>
  <c r="H24" i="19"/>
  <c r="D25" i="19"/>
  <c r="H25" i="19"/>
  <c r="D26" i="19"/>
  <c r="H26" i="19"/>
  <c r="H27" i="19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9" i="17"/>
  <c r="D10" i="17"/>
  <c r="D11" i="17"/>
  <c r="D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D22" i="17"/>
  <c r="D46" i="16"/>
  <c r="D47" i="16"/>
  <c r="D48" i="16"/>
  <c r="D49" i="16"/>
  <c r="D10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7" i="16"/>
  <c r="D28" i="16"/>
  <c r="H28" i="16"/>
  <c r="D9" i="15"/>
  <c r="H9" i="15"/>
  <c r="H10" i="15"/>
  <c r="H11" i="15"/>
  <c r="D42" i="14"/>
  <c r="D43" i="14"/>
  <c r="D44" i="14"/>
  <c r="D46" i="14"/>
  <c r="D47" i="14"/>
  <c r="D48" i="14"/>
  <c r="D49" i="14"/>
  <c r="D10" i="14"/>
  <c r="H10" i="14"/>
  <c r="D11" i="14"/>
  <c r="H11" i="14"/>
  <c r="D12" i="14"/>
  <c r="H12" i="14"/>
  <c r="D13" i="14"/>
  <c r="H13" i="14"/>
  <c r="D14" i="14"/>
  <c r="D15" i="14"/>
  <c r="D16" i="14"/>
  <c r="D17" i="14"/>
  <c r="D18" i="14"/>
  <c r="D19" i="14"/>
  <c r="C41" i="15"/>
  <c r="D64" i="9"/>
  <c r="A9" i="20"/>
  <c r="B9" i="20"/>
  <c r="D9" i="20"/>
  <c r="E9" i="20"/>
  <c r="F9" i="20"/>
  <c r="H9" i="20"/>
  <c r="D9" i="14"/>
  <c r="H9" i="14"/>
  <c r="C11" i="14"/>
  <c r="I11" i="3"/>
  <c r="J11" i="3" s="1"/>
  <c r="G11" i="14"/>
  <c r="I12" i="3"/>
  <c r="J12" i="3" s="1"/>
  <c r="I13" i="3"/>
  <c r="J13" i="3" s="1"/>
  <c r="I14" i="3"/>
  <c r="J14" i="3" s="1"/>
  <c r="C15" i="14"/>
  <c r="I15" i="3"/>
  <c r="J15" i="3" s="1"/>
  <c r="C16" i="14"/>
  <c r="I16" i="3"/>
  <c r="J16" i="3" s="1"/>
  <c r="I18" i="3"/>
  <c r="J18" i="3" s="1"/>
  <c r="I19" i="3"/>
  <c r="J19" i="3" s="1"/>
  <c r="I20" i="3"/>
  <c r="J20" i="3" s="1"/>
  <c r="H21" i="3"/>
  <c r="I21" i="3"/>
  <c r="J21" i="3" s="1"/>
  <c r="H23" i="3"/>
  <c r="C22" i="14" s="1"/>
  <c r="I23" i="3"/>
  <c r="J23" i="3" s="1"/>
  <c r="H25" i="3"/>
  <c r="C24" i="14" s="1"/>
  <c r="I25" i="3"/>
  <c r="J25" i="3" s="1"/>
  <c r="F27" i="3"/>
  <c r="H27" i="3"/>
  <c r="C25" i="14" s="1"/>
  <c r="I27" i="3"/>
  <c r="J27" i="3" s="1"/>
  <c r="H11" i="4"/>
  <c r="I11" i="4"/>
  <c r="J11" i="4" s="1"/>
  <c r="H12" i="4"/>
  <c r="I12" i="4"/>
  <c r="J12" i="4" s="1"/>
  <c r="G12" i="15"/>
  <c r="H13" i="4"/>
  <c r="I13" i="4"/>
  <c r="J13" i="4" s="1"/>
  <c r="G13" i="15"/>
  <c r="H14" i="4"/>
  <c r="I14" i="4"/>
  <c r="J14" i="4" s="1"/>
  <c r="H15" i="4"/>
  <c r="I15" i="4"/>
  <c r="J15" i="4" s="1"/>
  <c r="G15" i="15"/>
  <c r="H16" i="4"/>
  <c r="C16" i="15" s="1"/>
  <c r="I16" i="4"/>
  <c r="J16" i="4" s="1"/>
  <c r="G16" i="15"/>
  <c r="H17" i="4"/>
  <c r="C17" i="15" s="1"/>
  <c r="I17" i="4"/>
  <c r="J17" i="4" s="1"/>
  <c r="G17" i="15"/>
  <c r="H18" i="4"/>
  <c r="C18" i="15" s="1"/>
  <c r="I18" i="4"/>
  <c r="J18" i="4" s="1"/>
  <c r="G18" i="15"/>
  <c r="H19" i="4"/>
  <c r="C19" i="15" s="1"/>
  <c r="I19" i="4"/>
  <c r="J19" i="4" s="1"/>
  <c r="H20" i="4"/>
  <c r="C20" i="15" s="1"/>
  <c r="I20" i="4"/>
  <c r="J20" i="4" s="1"/>
  <c r="H23" i="4"/>
  <c r="C23" i="15" s="1"/>
  <c r="I23" i="4"/>
  <c r="J23" i="4" s="1"/>
  <c r="C24" i="15"/>
  <c r="J24" i="4"/>
  <c r="H25" i="4"/>
  <c r="C25" i="15" s="1"/>
  <c r="I25" i="4"/>
  <c r="J25" i="4" s="1"/>
  <c r="F26" i="4"/>
  <c r="H26" i="4"/>
  <c r="I26" i="4"/>
  <c r="J26" i="4" s="1"/>
  <c r="F27" i="4"/>
  <c r="H27" i="4"/>
  <c r="I27" i="4"/>
  <c r="J27" i="4" s="1"/>
  <c r="G27" i="15"/>
  <c r="F28" i="4"/>
  <c r="H28" i="4"/>
  <c r="I28" i="4"/>
  <c r="J28" i="4" s="1"/>
  <c r="G28" i="15"/>
  <c r="G29" i="15"/>
  <c r="G30" i="15"/>
  <c r="G11" i="20"/>
  <c r="G11" i="19"/>
  <c r="C11" i="18"/>
  <c r="G11" i="18"/>
  <c r="C40" i="16"/>
  <c r="H11" i="5"/>
  <c r="I11" i="5"/>
  <c r="J11" i="5" s="1"/>
  <c r="G11" i="16"/>
  <c r="H12" i="5"/>
  <c r="I12" i="5"/>
  <c r="J12" i="5" s="1"/>
  <c r="H13" i="5"/>
  <c r="C13" i="16" s="1"/>
  <c r="I13" i="5"/>
  <c r="J13" i="5" s="1"/>
  <c r="H14" i="5"/>
  <c r="C14" i="16" s="1"/>
  <c r="I14" i="5"/>
  <c r="J14" i="5" s="1"/>
  <c r="H15" i="5"/>
  <c r="C15" i="16" s="1"/>
  <c r="I15" i="5"/>
  <c r="J15" i="5" s="1"/>
  <c r="H16" i="5"/>
  <c r="C16" i="16" s="1"/>
  <c r="I16" i="5"/>
  <c r="J16" i="5" s="1"/>
  <c r="H17" i="5"/>
  <c r="C17" i="16" s="1"/>
  <c r="I17" i="5"/>
  <c r="J17" i="5" s="1"/>
  <c r="H18" i="5"/>
  <c r="C18" i="16" s="1"/>
  <c r="J18" i="5"/>
  <c r="H19" i="5"/>
  <c r="C19" i="16" s="1"/>
  <c r="I19" i="5"/>
  <c r="J19" i="5" s="1"/>
  <c r="H20" i="5"/>
  <c r="C20" i="16" s="1"/>
  <c r="I20" i="5"/>
  <c r="J20" i="5" s="1"/>
  <c r="H21" i="5"/>
  <c r="C21" i="16" s="1"/>
  <c r="I21" i="5"/>
  <c r="J21" i="5" s="1"/>
  <c r="F22" i="5"/>
  <c r="H22" i="5"/>
  <c r="C22" i="16" s="1"/>
  <c r="I22" i="5"/>
  <c r="J22" i="5" s="1"/>
  <c r="H23" i="5"/>
  <c r="C23" i="16" s="1"/>
  <c r="I23" i="5"/>
  <c r="J23" i="5" s="1"/>
  <c r="F24" i="5"/>
  <c r="H24" i="5"/>
  <c r="C24" i="16" s="1"/>
  <c r="I24" i="5"/>
  <c r="J24" i="5" s="1"/>
  <c r="F25" i="5"/>
  <c r="H25" i="5"/>
  <c r="I25" i="5"/>
  <c r="J25" i="5" s="1"/>
  <c r="H26" i="5"/>
  <c r="C27" i="16" s="1"/>
  <c r="I26" i="5"/>
  <c r="J26" i="5" s="1"/>
  <c r="H27" i="5"/>
  <c r="C28" i="16" s="1"/>
  <c r="I27" i="5"/>
  <c r="J27" i="5" s="1"/>
  <c r="O28" i="5"/>
  <c r="G28" i="16" s="1"/>
  <c r="Q28" i="5"/>
  <c r="C27" i="15" l="1"/>
  <c r="C29" i="15"/>
  <c r="C13" i="15"/>
  <c r="C14" i="14"/>
  <c r="C13" i="14"/>
  <c r="C12" i="14"/>
  <c r="C21" i="14"/>
  <c r="C20" i="14"/>
  <c r="C19" i="14"/>
  <c r="C18" i="14"/>
  <c r="C12" i="16"/>
  <c r="C30" i="15"/>
  <c r="C28" i="15"/>
  <c r="C15" i="15"/>
  <c r="C14" i="15"/>
  <c r="C12" i="15"/>
  <c r="C11" i="16"/>
  <c r="C11" i="15"/>
  <c r="C11" i="20"/>
  <c r="C42" i="20"/>
  <c r="C44" i="19"/>
  <c r="D28" i="3" l="1"/>
  <c r="F28" i="3"/>
  <c r="H28" i="3"/>
  <c r="J28" i="3"/>
  <c r="C40" i="18"/>
  <c r="F43" i="5"/>
  <c r="H43" i="5"/>
  <c r="I43" i="5"/>
  <c r="J43" i="5" s="1"/>
  <c r="I44" i="5"/>
  <c r="J44" i="5" s="1"/>
  <c r="D42" i="3"/>
  <c r="F42" i="3"/>
  <c r="H42" i="3"/>
  <c r="I42" i="3"/>
  <c r="J42" i="3" s="1"/>
  <c r="C26" i="14" l="1"/>
  <c r="G26" i="14"/>
  <c r="C41" i="14"/>
  <c r="C39" i="16"/>
  <c r="I42" i="5"/>
  <c r="G26" i="17" l="1"/>
  <c r="C29" i="17"/>
  <c r="G27" i="17"/>
  <c r="D41" i="3"/>
  <c r="F41" i="3"/>
  <c r="H41" i="3"/>
  <c r="I41" i="3"/>
  <c r="D39" i="20"/>
  <c r="B39" i="20"/>
  <c r="A39" i="20"/>
  <c r="D38" i="20"/>
  <c r="B38" i="20"/>
  <c r="A38" i="20"/>
  <c r="C36" i="20"/>
  <c r="H8" i="20"/>
  <c r="F8" i="20"/>
  <c r="E8" i="20"/>
  <c r="D8" i="20"/>
  <c r="B8" i="20"/>
  <c r="A8" i="20"/>
  <c r="H7" i="20"/>
  <c r="F7" i="20"/>
  <c r="E7" i="20"/>
  <c r="D7" i="20"/>
  <c r="B7" i="20"/>
  <c r="A7" i="20"/>
  <c r="G5" i="20"/>
  <c r="C5" i="20"/>
  <c r="A3" i="20"/>
  <c r="D41" i="19"/>
  <c r="B41" i="19"/>
  <c r="A41" i="19"/>
  <c r="D40" i="19"/>
  <c r="B40" i="19"/>
  <c r="A40" i="19"/>
  <c r="C38" i="19"/>
  <c r="H9" i="19"/>
  <c r="F9" i="19"/>
  <c r="E9" i="19"/>
  <c r="D9" i="19"/>
  <c r="H8" i="19"/>
  <c r="F8" i="19"/>
  <c r="E8" i="19"/>
  <c r="D8" i="19"/>
  <c r="H7" i="19"/>
  <c r="F7" i="19"/>
  <c r="E7" i="19"/>
  <c r="D7" i="19"/>
  <c r="B7" i="19"/>
  <c r="A7" i="19"/>
  <c r="G5" i="19"/>
  <c r="C5" i="19"/>
  <c r="A3" i="19"/>
  <c r="D37" i="18"/>
  <c r="B37" i="18"/>
  <c r="A37" i="18"/>
  <c r="C35" i="18"/>
  <c r="D8" i="18"/>
  <c r="H7" i="18"/>
  <c r="F7" i="18"/>
  <c r="E7" i="18"/>
  <c r="D7" i="18"/>
  <c r="B7" i="18"/>
  <c r="A7" i="18"/>
  <c r="G5" i="18"/>
  <c r="C5" i="18"/>
  <c r="A3" i="18"/>
  <c r="A33" i="18" s="1"/>
  <c r="D39" i="17"/>
  <c r="D38" i="17"/>
  <c r="B38" i="17"/>
  <c r="A38" i="17"/>
  <c r="C36" i="17"/>
  <c r="D8" i="17"/>
  <c r="H7" i="17"/>
  <c r="F7" i="17"/>
  <c r="E7" i="17"/>
  <c r="D7" i="17"/>
  <c r="B7" i="17"/>
  <c r="A7" i="17"/>
  <c r="G5" i="17"/>
  <c r="C5" i="17"/>
  <c r="A3" i="17"/>
  <c r="A34" i="17" s="1"/>
  <c r="D38" i="16"/>
  <c r="D37" i="16"/>
  <c r="B37" i="16"/>
  <c r="A37" i="16"/>
  <c r="C35" i="16"/>
  <c r="H9" i="16"/>
  <c r="D9" i="16"/>
  <c r="H8" i="16"/>
  <c r="D8" i="16"/>
  <c r="H7" i="16"/>
  <c r="F7" i="16"/>
  <c r="E7" i="16"/>
  <c r="D7" i="16"/>
  <c r="B7" i="16"/>
  <c r="A7" i="16"/>
  <c r="G5" i="16"/>
  <c r="C5" i="16"/>
  <c r="A3" i="16"/>
  <c r="D39" i="15"/>
  <c r="D38" i="15"/>
  <c r="D37" i="15"/>
  <c r="B37" i="15"/>
  <c r="A37" i="15"/>
  <c r="C35" i="15"/>
  <c r="H8" i="15"/>
  <c r="D8" i="15"/>
  <c r="H7" i="15"/>
  <c r="F7" i="15"/>
  <c r="E7" i="15"/>
  <c r="D7" i="15"/>
  <c r="A7" i="15"/>
  <c r="G5" i="15"/>
  <c r="C5" i="15"/>
  <c r="A3" i="15"/>
  <c r="A33" i="15" s="1"/>
  <c r="D41" i="14"/>
  <c r="D40" i="14"/>
  <c r="D39" i="14"/>
  <c r="B39" i="14"/>
  <c r="A39" i="14"/>
  <c r="H8" i="14"/>
  <c r="D8" i="14"/>
  <c r="H7" i="14"/>
  <c r="F7" i="14"/>
  <c r="E7" i="14"/>
  <c r="D7" i="14"/>
  <c r="B7" i="14"/>
  <c r="A7" i="14"/>
  <c r="A3" i="14"/>
  <c r="E3" i="14" s="1"/>
  <c r="AN17" i="13"/>
  <c r="AL17" i="13"/>
  <c r="AH17" i="13"/>
  <c r="AF17" i="13"/>
  <c r="AB17" i="13"/>
  <c r="Z17" i="13"/>
  <c r="V17" i="13"/>
  <c r="T17" i="13"/>
  <c r="P17" i="13"/>
  <c r="N17" i="13"/>
  <c r="J17" i="13"/>
  <c r="H17" i="13"/>
  <c r="D17" i="13"/>
  <c r="B17" i="13"/>
  <c r="AP11" i="13"/>
  <c r="AN11" i="13"/>
  <c r="AL11" i="13"/>
  <c r="AJ11" i="13"/>
  <c r="AH11" i="13"/>
  <c r="AF11" i="13"/>
  <c r="AD11" i="13"/>
  <c r="AB11" i="13"/>
  <c r="Z11" i="13"/>
  <c r="X11" i="13"/>
  <c r="V11" i="13"/>
  <c r="T11" i="13"/>
  <c r="R11" i="13"/>
  <c r="P11" i="13"/>
  <c r="N11" i="13"/>
  <c r="L11" i="13"/>
  <c r="J11" i="13"/>
  <c r="H11" i="13"/>
  <c r="D11" i="13"/>
  <c r="B11" i="13"/>
  <c r="AN5" i="13"/>
  <c r="AL5" i="13"/>
  <c r="AH5" i="13"/>
  <c r="AF5" i="13"/>
  <c r="AB5" i="13"/>
  <c r="Z5" i="13"/>
  <c r="V5" i="13"/>
  <c r="T5" i="13"/>
  <c r="P5" i="13"/>
  <c r="N5" i="13"/>
  <c r="J5" i="13"/>
  <c r="H5" i="13"/>
  <c r="D5" i="13"/>
  <c r="B5" i="13"/>
  <c r="B3" i="13"/>
  <c r="Z28" i="10"/>
  <c r="V28" i="10"/>
  <c r="Z27" i="10"/>
  <c r="V27" i="10"/>
  <c r="Z26" i="10"/>
  <c r="V26" i="10"/>
  <c r="R26" i="10"/>
  <c r="N26" i="10"/>
  <c r="J26" i="10"/>
  <c r="F26" i="10"/>
  <c r="Z25" i="10"/>
  <c r="V25" i="10"/>
  <c r="R25" i="10"/>
  <c r="N25" i="10"/>
  <c r="J25" i="10"/>
  <c r="F25" i="10"/>
  <c r="B25" i="10"/>
  <c r="B33" i="10"/>
  <c r="R20" i="10"/>
  <c r="R19" i="10"/>
  <c r="R18" i="10"/>
  <c r="R17" i="10"/>
  <c r="R16" i="10"/>
  <c r="R15" i="10"/>
  <c r="B22" i="10"/>
  <c r="Z4" i="10"/>
  <c r="Z3" i="10"/>
  <c r="V3" i="10"/>
  <c r="R3" i="10"/>
  <c r="N3" i="10"/>
  <c r="J3" i="10"/>
  <c r="F3" i="10"/>
  <c r="B3" i="10"/>
  <c r="J64" i="9"/>
  <c r="H64" i="9"/>
  <c r="C63" i="20" s="1"/>
  <c r="F64" i="9"/>
  <c r="J63" i="9"/>
  <c r="H63" i="9"/>
  <c r="C62" i="20" s="1"/>
  <c r="J61" i="9"/>
  <c r="H61" i="9"/>
  <c r="C60" i="20" s="1"/>
  <c r="J39" i="9"/>
  <c r="H39" i="9"/>
  <c r="F39" i="9"/>
  <c r="M48" i="9"/>
  <c r="G30" i="20"/>
  <c r="J30" i="9"/>
  <c r="H30" i="9"/>
  <c r="G29" i="20"/>
  <c r="G10" i="20"/>
  <c r="I10" i="9"/>
  <c r="J10" i="9" s="1"/>
  <c r="H10" i="9"/>
  <c r="Q9" i="9"/>
  <c r="G9" i="20"/>
  <c r="J9" i="9"/>
  <c r="H9" i="9"/>
  <c r="F9" i="9"/>
  <c r="Q8" i="9"/>
  <c r="O8" i="9"/>
  <c r="G8" i="20" s="1"/>
  <c r="J8" i="9"/>
  <c r="H8" i="9"/>
  <c r="F8" i="9"/>
  <c r="D8" i="9"/>
  <c r="Q7" i="9"/>
  <c r="O7" i="9"/>
  <c r="G7" i="20" s="1"/>
  <c r="J7" i="9"/>
  <c r="H7" i="9"/>
  <c r="F7" i="9"/>
  <c r="D7" i="9"/>
  <c r="C66" i="19"/>
  <c r="J41" i="8"/>
  <c r="H41" i="8"/>
  <c r="F41" i="8"/>
  <c r="J40" i="8"/>
  <c r="H40" i="8"/>
  <c r="F40" i="8"/>
  <c r="D40" i="8"/>
  <c r="J39" i="8"/>
  <c r="H39" i="8"/>
  <c r="D39" i="8"/>
  <c r="G30" i="19"/>
  <c r="J30" i="8"/>
  <c r="H30" i="8"/>
  <c r="C30" i="19" s="1"/>
  <c r="G29" i="19"/>
  <c r="J29" i="8"/>
  <c r="H29" i="8"/>
  <c r="C29" i="19" s="1"/>
  <c r="G28" i="19"/>
  <c r="C28" i="19"/>
  <c r="Q10" i="8"/>
  <c r="G10" i="19"/>
  <c r="I10" i="8"/>
  <c r="J10" i="8" s="1"/>
  <c r="H10" i="8"/>
  <c r="F10" i="8"/>
  <c r="Q9" i="8"/>
  <c r="G9" i="19"/>
  <c r="J9" i="8"/>
  <c r="H9" i="8"/>
  <c r="F9" i="8"/>
  <c r="Q8" i="8"/>
  <c r="O8" i="8"/>
  <c r="G8" i="19" s="1"/>
  <c r="J8" i="8"/>
  <c r="H8" i="8"/>
  <c r="F8" i="8"/>
  <c r="D8" i="8"/>
  <c r="Q7" i="8"/>
  <c r="O7" i="8"/>
  <c r="G7" i="19" s="1"/>
  <c r="J7" i="8"/>
  <c r="H7" i="8"/>
  <c r="F7" i="8"/>
  <c r="D7" i="8"/>
  <c r="J67" i="7"/>
  <c r="C60" i="18"/>
  <c r="H31" i="7"/>
  <c r="C30" i="18" s="1"/>
  <c r="Q30" i="7"/>
  <c r="O30" i="7"/>
  <c r="G29" i="18" s="1"/>
  <c r="J30" i="7"/>
  <c r="H30" i="7"/>
  <c r="G28" i="18"/>
  <c r="C28" i="18"/>
  <c r="G27" i="18"/>
  <c r="Q10" i="7"/>
  <c r="G10" i="18"/>
  <c r="I10" i="7"/>
  <c r="J10" i="7" s="1"/>
  <c r="H10" i="7"/>
  <c r="D10" i="7"/>
  <c r="Q9" i="7"/>
  <c r="G9" i="18"/>
  <c r="J9" i="7"/>
  <c r="H9" i="7"/>
  <c r="Q8" i="7"/>
  <c r="O8" i="7"/>
  <c r="G8" i="18" s="1"/>
  <c r="J8" i="7"/>
  <c r="H8" i="7"/>
  <c r="D8" i="7"/>
  <c r="Q7" i="7"/>
  <c r="O7" i="7"/>
  <c r="G7" i="18" s="1"/>
  <c r="J7" i="7"/>
  <c r="H7" i="7"/>
  <c r="F7" i="7"/>
  <c r="D7" i="7"/>
  <c r="H65" i="6"/>
  <c r="C61" i="17"/>
  <c r="J43" i="6"/>
  <c r="F43" i="6"/>
  <c r="C41" i="17"/>
  <c r="J42" i="6"/>
  <c r="H42" i="6"/>
  <c r="F42" i="6"/>
  <c r="J41" i="6"/>
  <c r="H41" i="6"/>
  <c r="F41" i="6"/>
  <c r="D41" i="6"/>
  <c r="H40" i="6"/>
  <c r="D40" i="6"/>
  <c r="G29" i="17"/>
  <c r="J31" i="6"/>
  <c r="H31" i="6"/>
  <c r="G28" i="17"/>
  <c r="J30" i="6"/>
  <c r="H30" i="6"/>
  <c r="C30" i="17" s="1"/>
  <c r="G10" i="17"/>
  <c r="I10" i="6"/>
  <c r="J10" i="6" s="1"/>
  <c r="H10" i="6"/>
  <c r="F10" i="6"/>
  <c r="Q9" i="6"/>
  <c r="G9" i="17"/>
  <c r="J9" i="6"/>
  <c r="H9" i="6"/>
  <c r="F9" i="6"/>
  <c r="Q8" i="6"/>
  <c r="O8" i="6"/>
  <c r="G8" i="17" s="1"/>
  <c r="J8" i="6"/>
  <c r="H8" i="6"/>
  <c r="Q7" i="6"/>
  <c r="O7" i="6"/>
  <c r="G7" i="17" s="1"/>
  <c r="J7" i="6"/>
  <c r="H7" i="6"/>
  <c r="F7" i="6"/>
  <c r="D7" i="6"/>
  <c r="J42" i="5"/>
  <c r="H42" i="5"/>
  <c r="F42" i="5"/>
  <c r="D42" i="5"/>
  <c r="J41" i="5"/>
  <c r="H41" i="5"/>
  <c r="F41" i="5"/>
  <c r="D41" i="5"/>
  <c r="O34" i="5"/>
  <c r="O33" i="5"/>
  <c r="G30" i="16"/>
  <c r="C30" i="16"/>
  <c r="G29" i="16"/>
  <c r="C29" i="16"/>
  <c r="Q10" i="5"/>
  <c r="G10" i="16"/>
  <c r="I10" i="5"/>
  <c r="J10" i="5" s="1"/>
  <c r="H10" i="5"/>
  <c r="F10" i="5"/>
  <c r="Q9" i="5"/>
  <c r="G9" i="16"/>
  <c r="J9" i="5"/>
  <c r="H9" i="5"/>
  <c r="F9" i="5"/>
  <c r="Q8" i="5"/>
  <c r="O8" i="5"/>
  <c r="G8" i="16" s="1"/>
  <c r="J8" i="5"/>
  <c r="H8" i="5"/>
  <c r="F8" i="5"/>
  <c r="D8" i="5"/>
  <c r="Q7" i="5"/>
  <c r="O7" i="5"/>
  <c r="G7" i="16" s="1"/>
  <c r="J7" i="5"/>
  <c r="H7" i="5"/>
  <c r="F7" i="5"/>
  <c r="D7" i="5"/>
  <c r="J69" i="4"/>
  <c r="H69" i="4"/>
  <c r="H44" i="4"/>
  <c r="F44" i="4"/>
  <c r="D44" i="4"/>
  <c r="J43" i="4"/>
  <c r="H43" i="4"/>
  <c r="F43" i="4"/>
  <c r="D43" i="4"/>
  <c r="J42" i="4"/>
  <c r="H42" i="4"/>
  <c r="F42" i="4"/>
  <c r="D42" i="4"/>
  <c r="Q33" i="4"/>
  <c r="Q10" i="4"/>
  <c r="G10" i="15"/>
  <c r="I10" i="4"/>
  <c r="J10" i="4" s="1"/>
  <c r="H10" i="4"/>
  <c r="F10" i="4"/>
  <c r="Q9" i="4"/>
  <c r="O9" i="4"/>
  <c r="G9" i="15" s="1"/>
  <c r="J9" i="4"/>
  <c r="H9" i="4"/>
  <c r="F9" i="4"/>
  <c r="D9" i="4"/>
  <c r="Q8" i="4"/>
  <c r="O8" i="4"/>
  <c r="G8" i="15" s="1"/>
  <c r="J8" i="4"/>
  <c r="H8" i="4"/>
  <c r="F8" i="4"/>
  <c r="D8" i="4"/>
  <c r="Q7" i="4"/>
  <c r="O7" i="4"/>
  <c r="G7" i="15" s="1"/>
  <c r="J7" i="4"/>
  <c r="H7" i="4"/>
  <c r="F7" i="4"/>
  <c r="D7" i="4"/>
  <c r="J70" i="3"/>
  <c r="H70" i="3"/>
  <c r="J40" i="3"/>
  <c r="H40" i="3"/>
  <c r="F40" i="3"/>
  <c r="D40" i="3"/>
  <c r="H32" i="3"/>
  <c r="C28" i="14" s="1"/>
  <c r="G27" i="14"/>
  <c r="C27" i="14"/>
  <c r="G10" i="14"/>
  <c r="I10" i="3"/>
  <c r="J10" i="3" s="1"/>
  <c r="H10" i="3"/>
  <c r="Q9" i="3"/>
  <c r="O9" i="3"/>
  <c r="G9" i="14" s="1"/>
  <c r="J9" i="3"/>
  <c r="H9" i="3"/>
  <c r="F9" i="3"/>
  <c r="D9" i="3"/>
  <c r="Q8" i="3"/>
  <c r="O8" i="3"/>
  <c r="G8" i="14" s="1"/>
  <c r="J8" i="3"/>
  <c r="H8" i="3"/>
  <c r="F8" i="3"/>
  <c r="Q7" i="3"/>
  <c r="O7" i="3"/>
  <c r="G7" i="14" s="1"/>
  <c r="J7" i="3"/>
  <c r="H7" i="3"/>
  <c r="F7" i="3"/>
  <c r="D7" i="3"/>
  <c r="H31" i="1"/>
  <c r="G31" i="1"/>
  <c r="F31" i="1"/>
  <c r="E31" i="1"/>
  <c r="D31" i="1"/>
  <c r="C31" i="1"/>
  <c r="B31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D27" i="1"/>
  <c r="C27" i="1"/>
  <c r="B27" i="1"/>
  <c r="H26" i="1"/>
  <c r="G26" i="1"/>
  <c r="F26" i="1"/>
  <c r="E26" i="1"/>
  <c r="D26" i="1"/>
  <c r="C26" i="1"/>
  <c r="B26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D19" i="1"/>
  <c r="C19" i="1"/>
  <c r="B19" i="1"/>
  <c r="H18" i="1"/>
  <c r="G18" i="1"/>
  <c r="F18" i="1"/>
  <c r="D18" i="1"/>
  <c r="C18" i="1"/>
  <c r="B18" i="1"/>
  <c r="H16" i="1"/>
  <c r="G16" i="1"/>
  <c r="F16" i="1"/>
  <c r="E16" i="1"/>
  <c r="D16" i="1"/>
  <c r="C16" i="1"/>
  <c r="B16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5" i="1"/>
  <c r="E3" i="1"/>
  <c r="F65" i="6" l="1"/>
  <c r="C9" i="17"/>
  <c r="C40" i="17"/>
  <c r="C9" i="15"/>
  <c r="C30" i="20"/>
  <c r="C28" i="17"/>
  <c r="F71" i="3"/>
  <c r="J65" i="6"/>
  <c r="J32" i="6"/>
  <c r="C9" i="14"/>
  <c r="C29" i="18"/>
  <c r="J32" i="3"/>
  <c r="F31" i="8"/>
  <c r="Q34" i="4"/>
  <c r="N38" i="4" s="1"/>
  <c r="Q38" i="4" s="1"/>
  <c r="F32" i="3"/>
  <c r="M53" i="5"/>
  <c r="M49" i="3"/>
  <c r="F31" i="7"/>
  <c r="C40" i="14"/>
  <c r="M49" i="7"/>
  <c r="J41" i="3"/>
  <c r="J71" i="3" s="1"/>
  <c r="C8" i="14"/>
  <c r="C10" i="14"/>
  <c r="C41" i="20"/>
  <c r="C9" i="19"/>
  <c r="C8" i="17"/>
  <c r="C10" i="17"/>
  <c r="C39" i="17"/>
  <c r="C9" i="16"/>
  <c r="C10" i="20"/>
  <c r="C8" i="19"/>
  <c r="C10" i="19"/>
  <c r="C9" i="18"/>
  <c r="C8" i="18"/>
  <c r="C10" i="18"/>
  <c r="C38" i="16"/>
  <c r="C8" i="16"/>
  <c r="C10" i="16"/>
  <c r="C8" i="15"/>
  <c r="C10" i="15"/>
  <c r="C38" i="15"/>
  <c r="C39" i="15"/>
  <c r="C40" i="15"/>
  <c r="C9" i="20"/>
  <c r="C40" i="20"/>
  <c r="H3" i="13"/>
  <c r="C7" i="17"/>
  <c r="C42" i="19"/>
  <c r="C43" i="19"/>
  <c r="B3" i="14"/>
  <c r="B35" i="14" s="1"/>
  <c r="C40" i="19"/>
  <c r="C41" i="19"/>
  <c r="C7" i="15"/>
  <c r="C38" i="20"/>
  <c r="C39" i="20"/>
  <c r="M52" i="8"/>
  <c r="C37" i="18"/>
  <c r="C37" i="16"/>
  <c r="C8" i="20"/>
  <c r="C7" i="16"/>
  <c r="M51" i="4"/>
  <c r="C7" i="14"/>
  <c r="C7" i="18"/>
  <c r="F70" i="8"/>
  <c r="Q31" i="8"/>
  <c r="N35" i="8" s="1"/>
  <c r="Q35" i="8" s="1"/>
  <c r="F70" i="4"/>
  <c r="C38" i="17"/>
  <c r="C7" i="19"/>
  <c r="F32" i="6"/>
  <c r="C7" i="20"/>
  <c r="E3" i="15"/>
  <c r="E3" i="17"/>
  <c r="E3" i="18"/>
  <c r="F67" i="7"/>
  <c r="J70" i="7" s="1"/>
  <c r="Q31" i="9"/>
  <c r="N35" i="9" s="1"/>
  <c r="Q31" i="7"/>
  <c r="N35" i="7" s="1"/>
  <c r="Q35" i="7" s="1"/>
  <c r="F33" i="5"/>
  <c r="F75" i="5"/>
  <c r="F34" i="4"/>
  <c r="Q32" i="3"/>
  <c r="N36" i="3" s="1"/>
  <c r="Q36" i="3" s="1"/>
  <c r="J70" i="4"/>
  <c r="J31" i="7"/>
  <c r="J70" i="8"/>
  <c r="J31" i="8"/>
  <c r="J34" i="4"/>
  <c r="J33" i="5"/>
  <c r="E3" i="16"/>
  <c r="A33" i="16"/>
  <c r="A36" i="19"/>
  <c r="E3" i="19"/>
  <c r="A34" i="20"/>
  <c r="E3" i="20"/>
  <c r="J65" i="9"/>
  <c r="F33" i="10"/>
  <c r="J75" i="5"/>
  <c r="J31" i="9"/>
  <c r="F22" i="10"/>
  <c r="B3" i="15"/>
  <c r="F65" i="9"/>
  <c r="C39" i="14"/>
  <c r="C37" i="15"/>
  <c r="Q33" i="5"/>
  <c r="N37" i="5" s="1"/>
  <c r="Q37" i="5" s="1"/>
  <c r="Q36" i="6"/>
  <c r="M49" i="6"/>
  <c r="F31" i="9"/>
  <c r="A35" i="14"/>
  <c r="J68" i="6" l="1"/>
  <c r="C69" i="6" s="1"/>
  <c r="I69" i="6" s="1"/>
  <c r="M59" i="9"/>
  <c r="J34" i="8"/>
  <c r="J35" i="6"/>
  <c r="H33" i="1"/>
  <c r="Q35" i="9"/>
  <c r="N45" i="9" s="1"/>
  <c r="J35" i="3"/>
  <c r="C36" i="3" s="1"/>
  <c r="I36" i="3" s="1"/>
  <c r="N44" i="3" s="1"/>
  <c r="G32" i="1"/>
  <c r="Q34" i="8"/>
  <c r="F33" i="1"/>
  <c r="Q34" i="7"/>
  <c r="C33" i="1"/>
  <c r="J73" i="4"/>
  <c r="C74" i="4" s="1"/>
  <c r="I74" i="4" s="1"/>
  <c r="F3" i="14"/>
  <c r="J73" i="8"/>
  <c r="C74" i="8" s="1"/>
  <c r="I74" i="8" s="1"/>
  <c r="G33" i="1"/>
  <c r="J34" i="7"/>
  <c r="C35" i="7" s="1"/>
  <c r="I35" i="7" s="1"/>
  <c r="J36" i="5"/>
  <c r="N48" i="4"/>
  <c r="Q37" i="4"/>
  <c r="J37" i="4"/>
  <c r="J74" i="3"/>
  <c r="C75" i="3" s="1"/>
  <c r="I75" i="3" s="1"/>
  <c r="B33" i="1"/>
  <c r="Q35" i="3"/>
  <c r="J34" i="9"/>
  <c r="C35" i="9" s="1"/>
  <c r="I35" i="9" s="1"/>
  <c r="Q34" i="9"/>
  <c r="J78" i="5"/>
  <c r="Q36" i="5"/>
  <c r="N50" i="5"/>
  <c r="D33" i="1"/>
  <c r="E33" i="1"/>
  <c r="J22" i="10"/>
  <c r="N3" i="13"/>
  <c r="J33" i="10"/>
  <c r="B3" i="16"/>
  <c r="N46" i="3"/>
  <c r="B32" i="1"/>
  <c r="B33" i="15"/>
  <c r="F3" i="15"/>
  <c r="J68" i="9"/>
  <c r="C69" i="9" s="1"/>
  <c r="C36" i="6" l="1"/>
  <c r="I36" i="6" s="1"/>
  <c r="E14" i="1" s="1"/>
  <c r="N56" i="9"/>
  <c r="G41" i="1" s="1"/>
  <c r="C79" i="5"/>
  <c r="I79" i="5" s="1"/>
  <c r="N48" i="5" s="1"/>
  <c r="N55" i="9"/>
  <c r="G40" i="1" s="1"/>
  <c r="H25" i="1"/>
  <c r="I69" i="9"/>
  <c r="N45" i="8"/>
  <c r="G25" i="1"/>
  <c r="N44" i="8"/>
  <c r="C37" i="5"/>
  <c r="N53" i="5"/>
  <c r="P47" i="5" s="1"/>
  <c r="C25" i="1"/>
  <c r="C24" i="1"/>
  <c r="E25" i="1"/>
  <c r="E24" i="1"/>
  <c r="N49" i="3"/>
  <c r="P44" i="3" s="1"/>
  <c r="F32" i="1"/>
  <c r="N46" i="7"/>
  <c r="C71" i="7"/>
  <c r="N49" i="7"/>
  <c r="P44" i="7" s="1"/>
  <c r="E15" i="1"/>
  <c r="H32" i="1"/>
  <c r="C32" i="1"/>
  <c r="N51" i="4"/>
  <c r="C38" i="4"/>
  <c r="I38" i="4" s="1"/>
  <c r="B15" i="1"/>
  <c r="N49" i="6"/>
  <c r="P44" i="6" s="1"/>
  <c r="F3" i="16"/>
  <c r="B33" i="16"/>
  <c r="D32" i="1"/>
  <c r="N46" i="6"/>
  <c r="E32" i="1"/>
  <c r="C35" i="8"/>
  <c r="I35" i="8" s="1"/>
  <c r="N52" i="8"/>
  <c r="N44" i="7"/>
  <c r="F15" i="1"/>
  <c r="N33" i="10"/>
  <c r="N22" i="10"/>
  <c r="N11" i="10"/>
  <c r="B3" i="17"/>
  <c r="T3" i="13"/>
  <c r="H15" i="1"/>
  <c r="N48" i="9"/>
  <c r="P43" i="9" s="1"/>
  <c r="N54" i="9"/>
  <c r="G39" i="1" s="1"/>
  <c r="N44" i="6" l="1"/>
  <c r="D25" i="1"/>
  <c r="P46" i="4"/>
  <c r="N59" i="9"/>
  <c r="P54" i="9" s="1"/>
  <c r="F25" i="1"/>
  <c r="I71" i="7"/>
  <c r="N45" i="7" s="1"/>
  <c r="I37" i="5"/>
  <c r="N47" i="5" s="1"/>
  <c r="D15" i="1"/>
  <c r="P43" i="8"/>
  <c r="C15" i="1"/>
  <c r="N46" i="4"/>
  <c r="B25" i="1"/>
  <c r="B14" i="1"/>
  <c r="G24" i="1"/>
  <c r="N47" i="4"/>
  <c r="N45" i="6"/>
  <c r="D24" i="1"/>
  <c r="G15" i="1"/>
  <c r="N44" i="9"/>
  <c r="H24" i="1"/>
  <c r="N43" i="9"/>
  <c r="H14" i="1"/>
  <c r="Z3" i="13"/>
  <c r="B3" i="18"/>
  <c r="R33" i="10"/>
  <c r="R11" i="10"/>
  <c r="R22" i="10"/>
  <c r="F3" i="17"/>
  <c r="B34" i="17"/>
  <c r="F14" i="1"/>
  <c r="B24" i="1"/>
  <c r="N45" i="3"/>
  <c r="D14" i="1" l="1"/>
  <c r="H39" i="1"/>
  <c r="F24" i="1"/>
  <c r="C14" i="1"/>
  <c r="B3" i="19"/>
  <c r="AF3" i="13"/>
  <c r="V22" i="10"/>
  <c r="V33" i="10"/>
  <c r="V11" i="10"/>
  <c r="B33" i="18"/>
  <c r="F3" i="18"/>
  <c r="G14" i="1"/>
  <c r="N43" i="8"/>
  <c r="B36" i="19" l="1"/>
  <c r="F3" i="19"/>
  <c r="Z22" i="10"/>
  <c r="Z11" i="10"/>
  <c r="AL3" i="13"/>
  <c r="Z33" i="10"/>
  <c r="B3" i="20"/>
  <c r="B34" i="20" l="1"/>
  <c r="F3" i="20"/>
</calcChain>
</file>

<file path=xl/sharedStrings.xml><?xml version="1.0" encoding="utf-8"?>
<sst xmlns="http://schemas.openxmlformats.org/spreadsheetml/2006/main" count="1978" uniqueCount="582">
  <si>
    <t>주 간 식 단 표</t>
    <phoneticPr fontId="3" type="noConversion"/>
  </si>
  <si>
    <t>일자</t>
    <phoneticPr fontId="3" type="noConversion"/>
  </si>
  <si>
    <t>요일</t>
    <phoneticPr fontId="3" type="noConversion"/>
  </si>
  <si>
    <t>월</t>
    <phoneticPr fontId="3" type="noConversion"/>
  </si>
  <si>
    <t>화</t>
  </si>
  <si>
    <t>수</t>
  </si>
  <si>
    <t>목</t>
  </si>
  <si>
    <t>금</t>
    <phoneticPr fontId="3" type="noConversion"/>
  </si>
  <si>
    <t>토</t>
    <phoneticPr fontId="3" type="noConversion"/>
  </si>
  <si>
    <t>정성이</t>
    <phoneticPr fontId="3" type="noConversion"/>
  </si>
  <si>
    <t>가득한</t>
    <phoneticPr fontId="3" type="noConversion"/>
  </si>
  <si>
    <t>조  식</t>
    <phoneticPr fontId="3" type="noConversion"/>
  </si>
  <si>
    <t>오전간식</t>
    <phoneticPr fontId="3" type="noConversion"/>
  </si>
  <si>
    <t>투입률</t>
    <phoneticPr fontId="3" type="noConversion"/>
  </si>
  <si>
    <t>단가</t>
    <phoneticPr fontId="3" type="noConversion"/>
  </si>
  <si>
    <t>즐거움이</t>
    <phoneticPr fontId="3" type="noConversion"/>
  </si>
  <si>
    <t>가득한</t>
    <phoneticPr fontId="3" type="noConversion"/>
  </si>
  <si>
    <t>중  식</t>
    <phoneticPr fontId="3" type="noConversion"/>
  </si>
  <si>
    <t>오후간식</t>
    <phoneticPr fontId="3" type="noConversion"/>
  </si>
  <si>
    <t>투입률</t>
    <phoneticPr fontId="3" type="noConversion"/>
  </si>
  <si>
    <t>단가</t>
    <phoneticPr fontId="3" type="noConversion"/>
  </si>
  <si>
    <t>건강을</t>
    <phoneticPr fontId="3" type="noConversion"/>
  </si>
  <si>
    <t>생각하는</t>
    <phoneticPr fontId="3" type="noConversion"/>
  </si>
  <si>
    <t>석   식</t>
    <phoneticPr fontId="3" type="noConversion"/>
  </si>
  <si>
    <t>식재료 비율</t>
    <phoneticPr fontId="3" type="noConversion"/>
  </si>
  <si>
    <t>평균식재료비율</t>
    <phoneticPr fontId="3" type="noConversion"/>
  </si>
  <si>
    <t>조식</t>
    <phoneticPr fontId="3" type="noConversion"/>
  </si>
  <si>
    <t>중식</t>
    <phoneticPr fontId="3" type="noConversion"/>
  </si>
  <si>
    <t>석식</t>
    <phoneticPr fontId="3" type="noConversion"/>
  </si>
  <si>
    <t>잡곡밥</t>
    <phoneticPr fontId="3" type="noConversion"/>
  </si>
  <si>
    <t>포기김치</t>
    <phoneticPr fontId="3" type="noConversion"/>
  </si>
  <si>
    <t>조 리 계 획 서</t>
    <phoneticPr fontId="3" type="noConversion"/>
  </si>
  <si>
    <t xml:space="preserve">업장명 : </t>
    <phoneticPr fontId="3" type="noConversion"/>
  </si>
  <si>
    <t xml:space="preserve">시행일 : </t>
    <phoneticPr fontId="3" type="noConversion"/>
  </si>
  <si>
    <t xml:space="preserve">발주량 kg임. 발주시 주의할것. </t>
    <phoneticPr fontId="3" type="noConversion"/>
  </si>
  <si>
    <t>조식</t>
    <phoneticPr fontId="3" type="noConversion"/>
  </si>
  <si>
    <t>식수(환자)</t>
    <phoneticPr fontId="30" type="noConversion"/>
  </si>
  <si>
    <t>식수(직원)</t>
    <phoneticPr fontId="3" type="noConversion"/>
  </si>
  <si>
    <t>비고</t>
    <phoneticPr fontId="3" type="noConversion"/>
  </si>
  <si>
    <t>석식</t>
    <phoneticPr fontId="3" type="noConversion"/>
  </si>
  <si>
    <t>식 수(환자)</t>
    <phoneticPr fontId="30" type="noConversion"/>
  </si>
  <si>
    <t>식단명</t>
    <phoneticPr fontId="3" type="noConversion"/>
  </si>
  <si>
    <t>재료</t>
    <phoneticPr fontId="3" type="noConversion"/>
  </si>
  <si>
    <t>1인분량</t>
    <phoneticPr fontId="30" type="noConversion"/>
  </si>
  <si>
    <t>발주량</t>
    <phoneticPr fontId="3" type="noConversion"/>
  </si>
  <si>
    <t>품목단가</t>
    <phoneticPr fontId="30" type="noConversion"/>
  </si>
  <si>
    <t>1인단가</t>
    <phoneticPr fontId="3" type="noConversion"/>
  </si>
  <si>
    <t>품목단가</t>
    <phoneticPr fontId="3" type="noConversion"/>
  </si>
  <si>
    <t xml:space="preserve"> 재료</t>
    <phoneticPr fontId="3" type="noConversion"/>
  </si>
  <si>
    <t>쌀</t>
    <phoneticPr fontId="3" type="noConversion"/>
  </si>
  <si>
    <t>늘보리</t>
    <phoneticPr fontId="3" type="noConversion"/>
  </si>
  <si>
    <t>양념제외 재료비</t>
    <phoneticPr fontId="3" type="noConversion"/>
  </si>
  <si>
    <t>양념비</t>
    <phoneticPr fontId="3" type="noConversion"/>
  </si>
  <si>
    <t>매출</t>
    <phoneticPr fontId="3" type="noConversion"/>
  </si>
  <si>
    <t>매입</t>
    <phoneticPr fontId="3" type="noConversion"/>
  </si>
  <si>
    <t>1인예정단가</t>
    <phoneticPr fontId="3" type="noConversion"/>
  </si>
  <si>
    <t>식재료비비율</t>
    <phoneticPr fontId="3" type="noConversion"/>
  </si>
  <si>
    <t>식재료비비율</t>
    <phoneticPr fontId="30" type="noConversion"/>
  </si>
  <si>
    <t>중식</t>
    <phoneticPr fontId="3" type="noConversion"/>
  </si>
  <si>
    <t>1인분량</t>
    <phoneticPr fontId="3" type="noConversion"/>
  </si>
  <si>
    <t>일 식재비율</t>
    <phoneticPr fontId="3" type="noConversion"/>
  </si>
  <si>
    <t>식재료비율</t>
    <phoneticPr fontId="3" type="noConversion"/>
  </si>
  <si>
    <t>일 평균식재료비율</t>
    <phoneticPr fontId="3" type="noConversion"/>
  </si>
  <si>
    <t>일 매출</t>
    <phoneticPr fontId="3" type="noConversion"/>
  </si>
  <si>
    <t>일 매입</t>
    <phoneticPr fontId="3" type="noConversion"/>
  </si>
  <si>
    <t>양념비외재료비</t>
    <phoneticPr fontId="3" type="noConversion"/>
  </si>
  <si>
    <t>1인분양</t>
    <phoneticPr fontId="3" type="noConversion"/>
  </si>
  <si>
    <t>주간 식재비율</t>
    <phoneticPr fontId="3" type="noConversion"/>
  </si>
  <si>
    <t>주 평균식재료비율</t>
    <phoneticPr fontId="3" type="noConversion"/>
  </si>
  <si>
    <t>보존식 기록표(조식)</t>
    <phoneticPr fontId="3" type="noConversion"/>
  </si>
  <si>
    <t>채 취 일</t>
    <phoneticPr fontId="3" type="noConversion"/>
  </si>
  <si>
    <t>식 단 명</t>
    <phoneticPr fontId="3" type="noConversion"/>
  </si>
  <si>
    <t>반입시간</t>
    <phoneticPr fontId="3" type="noConversion"/>
  </si>
  <si>
    <t>보존식 기록표(중식)</t>
    <phoneticPr fontId="3" type="noConversion"/>
  </si>
  <si>
    <t>반입시간</t>
    <phoneticPr fontId="3" type="noConversion"/>
  </si>
  <si>
    <t>보존식 기록표(석식)</t>
    <phoneticPr fontId="3" type="noConversion"/>
  </si>
  <si>
    <t>식단명</t>
    <phoneticPr fontId="3" type="noConversion"/>
  </si>
  <si>
    <t>식 단 명</t>
    <phoneticPr fontId="3" type="noConversion"/>
  </si>
  <si>
    <t>반입시간</t>
    <phoneticPr fontId="3" type="noConversion"/>
  </si>
  <si>
    <t>CCP 1. 식단의 구성</t>
    <phoneticPr fontId="3" type="noConversion"/>
  </si>
  <si>
    <t>급식일자</t>
    <phoneticPr fontId="3" type="noConversion"/>
  </si>
  <si>
    <t>월요일</t>
    <phoneticPr fontId="3" type="noConversion"/>
  </si>
  <si>
    <t>화요일</t>
  </si>
  <si>
    <t>수요일</t>
  </si>
  <si>
    <t>목요일</t>
  </si>
  <si>
    <t>금요일</t>
  </si>
  <si>
    <t>토요일</t>
    <phoneticPr fontId="3" type="noConversion"/>
  </si>
  <si>
    <t>일요일</t>
    <phoneticPr fontId="3" type="noConversion"/>
  </si>
  <si>
    <t>식    단    명</t>
    <phoneticPr fontId="3" type="noConversion"/>
  </si>
  <si>
    <t>1.60℃이상으로 제공되지 않는 잠재적으로 위험한 식품인가?</t>
    <phoneticPr fontId="3" type="noConversion"/>
  </si>
  <si>
    <t>x</t>
    <phoneticPr fontId="3" type="noConversion"/>
  </si>
  <si>
    <t>o</t>
    <phoneticPr fontId="3" type="noConversion"/>
  </si>
  <si>
    <t>2. 가열, 소독 등의 살균공정이 있는가?</t>
    <phoneticPr fontId="3" type="noConversion"/>
  </si>
  <si>
    <t>3. 가열 조리후 생 식재료가 첨가 되는가?</t>
    <phoneticPr fontId="3" type="noConversion"/>
  </si>
  <si>
    <t>4. 뜨거운 음식과 찬 음식이 혼합되는가?</t>
    <phoneticPr fontId="3" type="noConversion"/>
  </si>
  <si>
    <t>5. 생야채와 익힌 고기류가 혼합되는 것이 있는가? (예:햄샐러드)</t>
    <phoneticPr fontId="3" type="noConversion"/>
  </si>
  <si>
    <t>식    단    명</t>
    <phoneticPr fontId="3" type="noConversion"/>
  </si>
  <si>
    <t>1.60℃이상으로 제공되지 않는 잠재적으로 위험한 식품인가?</t>
    <phoneticPr fontId="3" type="noConversion"/>
  </si>
  <si>
    <t>x</t>
    <phoneticPr fontId="3" type="noConversion"/>
  </si>
  <si>
    <t>o</t>
    <phoneticPr fontId="3" type="noConversion"/>
  </si>
  <si>
    <t>2. 가열, 소독 등의 살균공정이 있는가?</t>
    <phoneticPr fontId="3" type="noConversion"/>
  </si>
  <si>
    <t>3. 가열 조리후 생 식재료가 첨가 되는가?</t>
    <phoneticPr fontId="3" type="noConversion"/>
  </si>
  <si>
    <t>4. 뜨거운 음식과 찬 음식이 혼합되는가?</t>
    <phoneticPr fontId="3" type="noConversion"/>
  </si>
  <si>
    <t>5. 생야채와 익힌 고기류가 혼합되는 것이 있는가? (예:햄샐러드)</t>
    <phoneticPr fontId="3" type="noConversion"/>
  </si>
  <si>
    <t>1. 60℃이상으로 제공되지 않는 잠재적으로 위험한 식품인가?</t>
    <phoneticPr fontId="3" type="noConversion"/>
  </si>
  <si>
    <t>관 리 기 준</t>
    <phoneticPr fontId="3" type="noConversion"/>
  </si>
  <si>
    <t>▷ 해당란에 ○표시</t>
    <phoneticPr fontId="3" type="noConversion"/>
  </si>
  <si>
    <t>▷ 밥, 국, 김치는 제외하고 작성(볶음밥 등 혼합 조리의 경우에는 관리)</t>
    <phoneticPr fontId="3" type="noConversion"/>
  </si>
  <si>
    <t>▷ 1항이 음영에 해당하면서 2항도 음영일 경우 식단에서 배제</t>
    <phoneticPr fontId="3" type="noConversion"/>
  </si>
  <si>
    <t>▷ 1항이 음영에 해당하면서 3,4,5중 음영이 있을 경우"ccp2. 잠재적으로 위험한 식단의 공정관리"를 하여야함</t>
    <phoneticPr fontId="3" type="noConversion"/>
  </si>
  <si>
    <t>개 선 조 치</t>
    <phoneticPr fontId="3" type="noConversion"/>
  </si>
  <si>
    <t>▷ 대체음식 선정</t>
    <phoneticPr fontId="3" type="noConversion"/>
  </si>
  <si>
    <t>▷ 식단 변경이 불가할 경우 CCP2에 의한 해당 식품 공정관리로 위험식품을 배식직전에 조리</t>
    <phoneticPr fontId="3" type="noConversion"/>
  </si>
  <si>
    <t>확  인  자:</t>
  </si>
  <si>
    <t>점장</t>
    <phoneticPr fontId="3" type="noConversion"/>
  </si>
  <si>
    <t>확인 일자:</t>
  </si>
  <si>
    <t>20     .       .       .      요일</t>
    <phoneticPr fontId="3" type="noConversion"/>
  </si>
  <si>
    <t>사용량</t>
    <phoneticPr fontId="3" type="noConversion"/>
  </si>
  <si>
    <t>중식</t>
    <phoneticPr fontId="3" type="noConversion"/>
  </si>
  <si>
    <t>비고</t>
    <phoneticPr fontId="3" type="noConversion"/>
  </si>
  <si>
    <t>식단명</t>
    <phoneticPr fontId="3" type="noConversion"/>
  </si>
  <si>
    <t xml:space="preserve"> 재료</t>
    <phoneticPr fontId="3" type="noConversion"/>
  </si>
  <si>
    <t>사용량</t>
    <phoneticPr fontId="3" type="noConversion"/>
  </si>
  <si>
    <t>비고</t>
    <phoneticPr fontId="3" type="noConversion"/>
  </si>
  <si>
    <t>식단명</t>
    <phoneticPr fontId="3" type="noConversion"/>
  </si>
  <si>
    <t xml:space="preserve"> 재료</t>
    <phoneticPr fontId="3" type="noConversion"/>
  </si>
  <si>
    <t>사용량</t>
    <phoneticPr fontId="3" type="noConversion"/>
  </si>
  <si>
    <t>늘보리</t>
    <phoneticPr fontId="3" type="noConversion"/>
  </si>
  <si>
    <t>채 취 일</t>
    <phoneticPr fontId="3" type="noConversion"/>
  </si>
  <si>
    <t>폐기일</t>
    <phoneticPr fontId="3" type="noConversion"/>
  </si>
  <si>
    <t>폐 기 일</t>
    <phoneticPr fontId="3" type="noConversion"/>
  </si>
  <si>
    <t>폐 기 일</t>
    <phoneticPr fontId="3" type="noConversion"/>
  </si>
  <si>
    <t>잡곡밥</t>
    <phoneticPr fontId="3" type="noConversion"/>
  </si>
  <si>
    <t>※  모든식사는  저염식으로  제공되며  당뇨식은 적정혈당으로  배식양이 조절됩니다. ※</t>
    <phoneticPr fontId="3" type="noConversion"/>
  </si>
  <si>
    <t>찰보리</t>
    <phoneticPr fontId="3" type="noConversion"/>
  </si>
  <si>
    <t>즐거움</t>
    <phoneticPr fontId="3" type="noConversion"/>
  </si>
  <si>
    <t>생각한</t>
    <phoneticPr fontId="3" type="noConversion"/>
  </si>
  <si>
    <t>석  식</t>
    <phoneticPr fontId="3" type="noConversion"/>
  </si>
  <si>
    <t>양파</t>
    <phoneticPr fontId="3" type="noConversion"/>
  </si>
  <si>
    <t>잡곡밥</t>
    <phoneticPr fontId="3" type="noConversion"/>
  </si>
  <si>
    <t>쌀</t>
    <phoneticPr fontId="3" type="noConversion"/>
  </si>
  <si>
    <t>늘보리</t>
    <phoneticPr fontId="3" type="noConversion"/>
  </si>
  <si>
    <t>양념제외 재료비</t>
    <phoneticPr fontId="3" type="noConversion"/>
  </si>
  <si>
    <t>양념비</t>
    <phoneticPr fontId="3" type="noConversion"/>
  </si>
  <si>
    <r>
      <t>조리계획서(</t>
    </r>
    <r>
      <rPr>
        <b/>
        <sz val="16"/>
        <color rgb="FF0070C0"/>
        <rFont val="HY울릉도B"/>
        <family val="1"/>
        <charset val="129"/>
      </rPr>
      <t>조식</t>
    </r>
    <r>
      <rPr>
        <b/>
        <sz val="16"/>
        <rFont val="돋움"/>
        <family val="3"/>
        <charset val="129"/>
      </rPr>
      <t>)</t>
    </r>
    <phoneticPr fontId="3" type="noConversion"/>
  </si>
  <si>
    <r>
      <t>조리계획서(</t>
    </r>
    <r>
      <rPr>
        <b/>
        <sz val="16"/>
        <color rgb="FFA40C99"/>
        <rFont val="HY울릉도B"/>
        <family val="1"/>
        <charset val="129"/>
      </rPr>
      <t>석식</t>
    </r>
    <r>
      <rPr>
        <b/>
        <sz val="16"/>
        <rFont val="돋움"/>
        <family val="3"/>
        <charset val="129"/>
      </rPr>
      <t>)</t>
    </r>
    <phoneticPr fontId="3" type="noConversion"/>
  </si>
  <si>
    <r>
      <t>조리계획서(</t>
    </r>
    <r>
      <rPr>
        <b/>
        <sz val="16"/>
        <color rgb="FFC00000"/>
        <rFont val="HY울릉도B"/>
        <family val="1"/>
        <charset val="129"/>
      </rPr>
      <t>중식</t>
    </r>
    <r>
      <rPr>
        <b/>
        <sz val="16"/>
        <rFont val="돋움"/>
        <family val="3"/>
        <charset val="129"/>
      </rPr>
      <t>)</t>
    </r>
    <phoneticPr fontId="3" type="noConversion"/>
  </si>
  <si>
    <r>
      <t>조리계획서(</t>
    </r>
    <r>
      <rPr>
        <b/>
        <sz val="16"/>
        <color rgb="FF0070C0"/>
        <rFont val="HY울릉도B"/>
        <family val="1"/>
        <charset val="129"/>
      </rPr>
      <t>조식</t>
    </r>
    <r>
      <rPr>
        <b/>
        <sz val="16"/>
        <rFont val="돋움"/>
        <family val="3"/>
        <charset val="129"/>
      </rPr>
      <t>)</t>
    </r>
    <phoneticPr fontId="3" type="noConversion"/>
  </si>
  <si>
    <r>
      <t>조리계획서(</t>
    </r>
    <r>
      <rPr>
        <b/>
        <sz val="16"/>
        <color rgb="FFA40C99"/>
        <rFont val="HY울릉도B"/>
        <family val="1"/>
        <charset val="129"/>
      </rPr>
      <t>석식</t>
    </r>
    <r>
      <rPr>
        <b/>
        <sz val="16"/>
        <rFont val="돋움"/>
        <family val="3"/>
        <charset val="129"/>
      </rPr>
      <t>)</t>
    </r>
    <phoneticPr fontId="3" type="noConversion"/>
  </si>
  <si>
    <t>쌀밥</t>
    <phoneticPr fontId="3" type="noConversion"/>
  </si>
  <si>
    <t>주 매출</t>
    <phoneticPr fontId="3" type="noConversion"/>
  </si>
  <si>
    <t>주 매입</t>
    <phoneticPr fontId="3" type="noConversion"/>
  </si>
  <si>
    <t>채 취 일</t>
    <phoneticPr fontId="3" type="noConversion"/>
  </si>
  <si>
    <t>폐기일</t>
    <phoneticPr fontId="3" type="noConversion"/>
  </si>
  <si>
    <t>물김치</t>
    <phoneticPr fontId="3" type="noConversion"/>
  </si>
  <si>
    <t>배</t>
    <phoneticPr fontId="3" type="noConversion"/>
  </si>
  <si>
    <t>이오</t>
    <phoneticPr fontId="3" type="noConversion"/>
  </si>
  <si>
    <t>쌀밥/잡곡밥</t>
    <phoneticPr fontId="3" type="noConversion"/>
  </si>
  <si>
    <t>연식</t>
    <phoneticPr fontId="3" type="noConversion"/>
  </si>
  <si>
    <t xml:space="preserve">식자재비 목표 </t>
    <phoneticPr fontId="3" type="noConversion"/>
  </si>
  <si>
    <t>7시간식</t>
    <phoneticPr fontId="3" type="noConversion"/>
  </si>
  <si>
    <t>10시간식</t>
    <phoneticPr fontId="3" type="noConversion"/>
  </si>
  <si>
    <t>15시간식</t>
    <phoneticPr fontId="3" type="noConversion"/>
  </si>
  <si>
    <t>흰죽/닭죽</t>
    <phoneticPr fontId="3" type="noConversion"/>
  </si>
  <si>
    <t>흰죽/녹두죽</t>
    <phoneticPr fontId="3" type="noConversion"/>
  </si>
  <si>
    <t>정성이</t>
    <phoneticPr fontId="3" type="noConversion"/>
  </si>
  <si>
    <t>가득한</t>
    <phoneticPr fontId="3" type="noConversion"/>
  </si>
  <si>
    <t>조  식</t>
    <phoneticPr fontId="3" type="noConversion"/>
  </si>
  <si>
    <t>흰죽/단호박죽</t>
    <phoneticPr fontId="3" type="noConversion"/>
  </si>
  <si>
    <t>흰죽/소고기죽</t>
    <phoneticPr fontId="3" type="noConversion"/>
  </si>
  <si>
    <t>흰죽/어죽</t>
    <phoneticPr fontId="3" type="noConversion"/>
  </si>
  <si>
    <t>흰죽/참치야채죽</t>
    <phoneticPr fontId="3" type="noConversion"/>
  </si>
  <si>
    <t>구이김/후리가케</t>
    <phoneticPr fontId="3" type="noConversion"/>
  </si>
  <si>
    <t>영락노인전문요양원</t>
    <phoneticPr fontId="3" type="noConversion"/>
  </si>
  <si>
    <t>업장명 : 영락노인전문요양원</t>
    <phoneticPr fontId="3" type="noConversion"/>
  </si>
  <si>
    <t>크림스프</t>
    <phoneticPr fontId="3" type="noConversion"/>
  </si>
  <si>
    <t>크림스프</t>
    <phoneticPr fontId="3" type="noConversion"/>
  </si>
  <si>
    <t>녹두죽</t>
    <phoneticPr fontId="3" type="noConversion"/>
  </si>
  <si>
    <t>녹두</t>
    <phoneticPr fontId="3" type="noConversion"/>
  </si>
  <si>
    <t>후리가케</t>
    <phoneticPr fontId="3" type="noConversion"/>
  </si>
  <si>
    <t>구이김</t>
    <phoneticPr fontId="3" type="noConversion"/>
  </si>
  <si>
    <t>단호박죽</t>
    <phoneticPr fontId="3" type="noConversion"/>
  </si>
  <si>
    <t>단호박</t>
    <phoneticPr fontId="3" type="noConversion"/>
  </si>
  <si>
    <t>크림스프</t>
    <phoneticPr fontId="3" type="noConversion"/>
  </si>
  <si>
    <t>크림스프</t>
    <phoneticPr fontId="3" type="noConversion"/>
  </si>
  <si>
    <t>군고구마</t>
    <phoneticPr fontId="3" type="noConversion"/>
  </si>
  <si>
    <t>고구마</t>
    <phoneticPr fontId="3" type="noConversion"/>
  </si>
  <si>
    <t>팥죽</t>
    <phoneticPr fontId="3" type="noConversion"/>
  </si>
  <si>
    <t>팥</t>
    <phoneticPr fontId="3" type="noConversion"/>
  </si>
  <si>
    <t>쌀</t>
    <phoneticPr fontId="3" type="noConversion"/>
  </si>
  <si>
    <t>갖은야채</t>
    <phoneticPr fontId="3" type="noConversion"/>
  </si>
  <si>
    <t>떡</t>
    <phoneticPr fontId="3" type="noConversion"/>
  </si>
  <si>
    <t>식혜</t>
    <phoneticPr fontId="3" type="noConversion"/>
  </si>
  <si>
    <t>닭안심</t>
    <phoneticPr fontId="3" type="noConversion"/>
  </si>
  <si>
    <t>단호박찜</t>
    <phoneticPr fontId="3" type="noConversion"/>
  </si>
  <si>
    <t>게살죽</t>
    <phoneticPr fontId="3" type="noConversion"/>
  </si>
  <si>
    <t>크래미</t>
    <phoneticPr fontId="3" type="noConversion"/>
  </si>
  <si>
    <t>갖은야채</t>
    <phoneticPr fontId="3" type="noConversion"/>
  </si>
  <si>
    <t>어죽</t>
    <phoneticPr fontId="3" type="noConversion"/>
  </si>
  <si>
    <t>동태포살</t>
    <phoneticPr fontId="3" type="noConversion"/>
  </si>
  <si>
    <t>흰죽</t>
    <phoneticPr fontId="3" type="noConversion"/>
  </si>
  <si>
    <t>롤케익</t>
    <phoneticPr fontId="3" type="noConversion"/>
  </si>
  <si>
    <t>밤죽</t>
    <phoneticPr fontId="3" type="noConversion"/>
  </si>
  <si>
    <t>흰죽</t>
    <phoneticPr fontId="3" type="noConversion"/>
  </si>
  <si>
    <t>참치야채죽</t>
    <phoneticPr fontId="3" type="noConversion"/>
  </si>
  <si>
    <t>참치캔</t>
    <phoneticPr fontId="3" type="noConversion"/>
  </si>
  <si>
    <t>오렌지주스</t>
    <phoneticPr fontId="3" type="noConversion"/>
  </si>
  <si>
    <t>아침햇살</t>
    <phoneticPr fontId="3" type="noConversion"/>
  </si>
  <si>
    <t>단호박죽</t>
    <phoneticPr fontId="3" type="noConversion"/>
  </si>
  <si>
    <t>단호박</t>
    <phoneticPr fontId="3" type="noConversion"/>
  </si>
  <si>
    <t>바나나</t>
    <phoneticPr fontId="3" type="noConversion"/>
  </si>
  <si>
    <t>두유</t>
    <phoneticPr fontId="3" type="noConversion"/>
  </si>
  <si>
    <t>녹두죽</t>
    <phoneticPr fontId="3" type="noConversion"/>
  </si>
  <si>
    <t>깐녹두</t>
    <phoneticPr fontId="3" type="noConversion"/>
  </si>
  <si>
    <t>요플레</t>
    <phoneticPr fontId="3" type="noConversion"/>
  </si>
  <si>
    <t>고구마죽</t>
    <phoneticPr fontId="3" type="noConversion"/>
  </si>
  <si>
    <t>연근조림</t>
    <phoneticPr fontId="3" type="noConversion"/>
  </si>
  <si>
    <t>시금치무침</t>
    <phoneticPr fontId="3" type="noConversion"/>
  </si>
  <si>
    <t>깐밤</t>
    <phoneticPr fontId="3" type="noConversion"/>
  </si>
  <si>
    <t>대추차</t>
    <phoneticPr fontId="3" type="noConversion"/>
  </si>
  <si>
    <t>*일반,와파린,당뇨,통풍 : 바나나/두유
*신장 : 바나나/아침햇살
*갈은식(일반/당뇨) : 바나나/두유</t>
    <phoneticPr fontId="3" type="noConversion"/>
  </si>
  <si>
    <t>아침햇살</t>
    <phoneticPr fontId="3" type="noConversion"/>
  </si>
  <si>
    <t>건대추</t>
    <phoneticPr fontId="3" type="noConversion"/>
  </si>
  <si>
    <t>깐생강</t>
    <phoneticPr fontId="3" type="noConversion"/>
  </si>
  <si>
    <t>소보루빵</t>
    <phoneticPr fontId="3" type="noConversion"/>
  </si>
  <si>
    <t>생강차</t>
    <phoneticPr fontId="3" type="noConversion"/>
  </si>
  <si>
    <t>생강</t>
    <phoneticPr fontId="3" type="noConversion"/>
  </si>
  <si>
    <t>유자차</t>
    <phoneticPr fontId="3" type="noConversion"/>
  </si>
  <si>
    <t>보존식 기록표(간식)</t>
    <phoneticPr fontId="3" type="noConversion"/>
  </si>
  <si>
    <t>보존식 기록표(간식)</t>
    <phoneticPr fontId="3" type="noConversion"/>
  </si>
  <si>
    <t>채 취 일</t>
    <phoneticPr fontId="3" type="noConversion"/>
  </si>
  <si>
    <t>채 취 일</t>
    <phoneticPr fontId="3" type="noConversion"/>
  </si>
  <si>
    <t>7시간식</t>
    <phoneticPr fontId="3" type="noConversion"/>
  </si>
  <si>
    <t>7시간식</t>
    <phoneticPr fontId="3" type="noConversion"/>
  </si>
  <si>
    <t>7시간식</t>
    <phoneticPr fontId="3" type="noConversion"/>
  </si>
  <si>
    <t>7시간식</t>
    <phoneticPr fontId="3" type="noConversion"/>
  </si>
  <si>
    <t>10식간식</t>
    <phoneticPr fontId="3" type="noConversion"/>
  </si>
  <si>
    <t>10식간식</t>
    <phoneticPr fontId="3" type="noConversion"/>
  </si>
  <si>
    <t>15시간식</t>
    <phoneticPr fontId="3" type="noConversion"/>
  </si>
  <si>
    <t>폐기일</t>
    <phoneticPr fontId="3" type="noConversion"/>
  </si>
  <si>
    <t>폐기일</t>
    <phoneticPr fontId="3" type="noConversion"/>
  </si>
  <si>
    <t>채 취 일</t>
    <phoneticPr fontId="3" type="noConversion"/>
  </si>
  <si>
    <t>7시간식</t>
    <phoneticPr fontId="3" type="noConversion"/>
  </si>
  <si>
    <t>10식간식</t>
    <phoneticPr fontId="3" type="noConversion"/>
  </si>
  <si>
    <t>15시간식</t>
    <phoneticPr fontId="3" type="noConversion"/>
  </si>
  <si>
    <t>폐기일</t>
    <phoneticPr fontId="3" type="noConversion"/>
  </si>
  <si>
    <t>날짜</t>
    <phoneticPr fontId="3" type="noConversion"/>
  </si>
  <si>
    <t>요일</t>
    <phoneticPr fontId="3" type="noConversion"/>
  </si>
  <si>
    <t>월요일</t>
    <phoneticPr fontId="3" type="noConversion"/>
  </si>
  <si>
    <t>토요일</t>
  </si>
  <si>
    <t>일요일</t>
  </si>
  <si>
    <t xml:space="preserve"> </t>
    <phoneticPr fontId="3" type="noConversion"/>
  </si>
  <si>
    <t>감자양파국/크림스프</t>
    <phoneticPr fontId="3" type="noConversion"/>
  </si>
  <si>
    <t>포기김치/백김치</t>
    <phoneticPr fontId="3" type="noConversion"/>
  </si>
  <si>
    <t>흰죽/팥죽</t>
    <phoneticPr fontId="3" type="noConversion"/>
  </si>
  <si>
    <t>흰죽/밤죽</t>
    <phoneticPr fontId="3" type="noConversion"/>
  </si>
  <si>
    <t>흰죽/고구마죽</t>
    <phoneticPr fontId="3" type="noConversion"/>
  </si>
  <si>
    <t>흰죽/단호박죽</t>
    <phoneticPr fontId="3" type="noConversion"/>
  </si>
  <si>
    <t>흰죽/어죽</t>
    <phoneticPr fontId="3" type="noConversion"/>
  </si>
  <si>
    <t>흰죽/참치야채죽</t>
    <phoneticPr fontId="3" type="noConversion"/>
  </si>
  <si>
    <t>흰죽/녹두죽</t>
    <phoneticPr fontId="3" type="noConversion"/>
  </si>
  <si>
    <t>양배추찜&amp;쌈장</t>
    <phoneticPr fontId="3" type="noConversion"/>
  </si>
  <si>
    <t>소고기숙주볶음</t>
    <phoneticPr fontId="3" type="noConversion"/>
  </si>
  <si>
    <t>북어</t>
    <phoneticPr fontId="3" type="noConversion"/>
  </si>
  <si>
    <t>무우</t>
    <phoneticPr fontId="3" type="noConversion"/>
  </si>
  <si>
    <t>숙주</t>
    <phoneticPr fontId="3" type="noConversion"/>
  </si>
  <si>
    <t>당근</t>
    <phoneticPr fontId="3" type="noConversion"/>
  </si>
  <si>
    <t>대파</t>
    <phoneticPr fontId="3" type="noConversion"/>
  </si>
  <si>
    <t>양파</t>
    <phoneticPr fontId="3" type="noConversion"/>
  </si>
  <si>
    <t>돈후지</t>
    <phoneticPr fontId="3" type="noConversion"/>
  </si>
  <si>
    <t>양배추</t>
    <phoneticPr fontId="3" type="noConversion"/>
  </si>
  <si>
    <t>계란</t>
    <phoneticPr fontId="3" type="noConversion"/>
  </si>
  <si>
    <t>두부</t>
    <phoneticPr fontId="3" type="noConversion"/>
  </si>
  <si>
    <t>미역</t>
    <phoneticPr fontId="3" type="noConversion"/>
  </si>
  <si>
    <t>피망</t>
    <phoneticPr fontId="3" type="noConversion"/>
  </si>
  <si>
    <t>양파</t>
    <phoneticPr fontId="3" type="noConversion"/>
  </si>
  <si>
    <t>당근</t>
    <phoneticPr fontId="3" type="noConversion"/>
  </si>
  <si>
    <t>무</t>
    <phoneticPr fontId="3" type="noConversion"/>
  </si>
  <si>
    <t>시금치</t>
    <phoneticPr fontId="3" type="noConversion"/>
  </si>
  <si>
    <t>배추</t>
    <phoneticPr fontId="3" type="noConversion"/>
  </si>
  <si>
    <t>팽이버섯</t>
    <phoneticPr fontId="3" type="noConversion"/>
  </si>
  <si>
    <t>작게자르기</t>
    <phoneticPr fontId="3" type="noConversion"/>
  </si>
  <si>
    <t xml:space="preserve"> </t>
    <phoneticPr fontId="3" type="noConversion"/>
  </si>
  <si>
    <t>감자양파국</t>
    <phoneticPr fontId="3" type="noConversion"/>
  </si>
  <si>
    <t>상추</t>
    <phoneticPr fontId="3" type="noConversion"/>
  </si>
  <si>
    <t xml:space="preserve"> </t>
    <phoneticPr fontId="3" type="noConversion"/>
  </si>
  <si>
    <t xml:space="preserve"> </t>
    <phoneticPr fontId="3" type="noConversion"/>
  </si>
  <si>
    <t>부추</t>
    <phoneticPr fontId="3" type="noConversion"/>
  </si>
  <si>
    <t>닭가슴살</t>
    <phoneticPr fontId="3" type="noConversion"/>
  </si>
  <si>
    <t>무생채</t>
    <phoneticPr fontId="3" type="noConversion"/>
  </si>
  <si>
    <t>취나물볶음</t>
    <phoneticPr fontId="3" type="noConversion"/>
  </si>
  <si>
    <t>취나물</t>
    <phoneticPr fontId="3" type="noConversion"/>
  </si>
  <si>
    <t>숙주나물</t>
    <phoneticPr fontId="3" type="noConversion"/>
  </si>
  <si>
    <t>콩나물</t>
    <phoneticPr fontId="3" type="noConversion"/>
  </si>
  <si>
    <t>메추리알</t>
    <phoneticPr fontId="3" type="noConversion"/>
  </si>
  <si>
    <t>우민찌</t>
    <phoneticPr fontId="3" type="noConversion"/>
  </si>
  <si>
    <t>동태살</t>
    <phoneticPr fontId="3" type="noConversion"/>
  </si>
  <si>
    <t>미역국</t>
    <phoneticPr fontId="3" type="noConversion"/>
  </si>
  <si>
    <t>김가루</t>
    <phoneticPr fontId="3" type="noConversion"/>
  </si>
  <si>
    <t>고구마죽</t>
    <phoneticPr fontId="3" type="noConversion"/>
  </si>
  <si>
    <t>꿀모과차</t>
    <phoneticPr fontId="3" type="noConversion"/>
  </si>
  <si>
    <t>대추차</t>
    <phoneticPr fontId="3" type="noConversion"/>
  </si>
  <si>
    <t>유자차</t>
    <phoneticPr fontId="3" type="noConversion"/>
  </si>
  <si>
    <t>흰죽/계란죽</t>
    <phoneticPr fontId="3" type="noConversion"/>
  </si>
  <si>
    <t>영락노인전문요양원 2월 2주</t>
    <phoneticPr fontId="3" type="noConversion"/>
  </si>
  <si>
    <t>아침햇살/엔요</t>
    <phoneticPr fontId="3" type="noConversion"/>
  </si>
  <si>
    <t>나박김치/백김치</t>
    <phoneticPr fontId="3" type="noConversion"/>
  </si>
  <si>
    <t>흰죽/들깨죽</t>
    <phoneticPr fontId="3" type="noConversion"/>
  </si>
  <si>
    <t>호박볶음</t>
    <phoneticPr fontId="3" type="noConversion"/>
  </si>
  <si>
    <t>주키니</t>
    <phoneticPr fontId="3" type="noConversion"/>
  </si>
  <si>
    <t>명이나물절임</t>
    <phoneticPr fontId="3" type="noConversion"/>
  </si>
  <si>
    <t>당근,양파,대파</t>
    <phoneticPr fontId="3" type="noConversion"/>
  </si>
  <si>
    <t>아욱</t>
    <phoneticPr fontId="3" type="noConversion"/>
  </si>
  <si>
    <t>당근,마요네즈</t>
    <phoneticPr fontId="3" type="noConversion"/>
  </si>
  <si>
    <t>양파,당근</t>
    <phoneticPr fontId="3" type="noConversion"/>
  </si>
  <si>
    <t>양파,대파</t>
    <phoneticPr fontId="3" type="noConversion"/>
  </si>
  <si>
    <t>양상추</t>
    <phoneticPr fontId="3" type="noConversion"/>
  </si>
  <si>
    <t>들깨무채국/크림스프</t>
    <phoneticPr fontId="3" type="noConversion"/>
  </si>
  <si>
    <t>들깨무채국</t>
    <phoneticPr fontId="3" type="noConversion"/>
  </si>
  <si>
    <t>들깨</t>
    <phoneticPr fontId="3" type="noConversion"/>
  </si>
  <si>
    <t>콩나물국/크림스프</t>
    <phoneticPr fontId="3" type="noConversion"/>
  </si>
  <si>
    <t>누룽지탕/크림스프</t>
    <phoneticPr fontId="3" type="noConversion"/>
  </si>
  <si>
    <t>콩나물국</t>
    <phoneticPr fontId="3" type="noConversion"/>
  </si>
  <si>
    <t>누룽지탕</t>
    <phoneticPr fontId="3" type="noConversion"/>
  </si>
  <si>
    <t>누룽지</t>
    <phoneticPr fontId="3" type="noConversion"/>
  </si>
  <si>
    <t>세발나물무침</t>
    <phoneticPr fontId="3" type="noConversion"/>
  </si>
  <si>
    <t>데쳐주세요</t>
    <phoneticPr fontId="3" type="noConversion"/>
  </si>
  <si>
    <t>직원만</t>
    <phoneticPr fontId="3" type="noConversion"/>
  </si>
  <si>
    <t>적채</t>
    <phoneticPr fontId="3" type="noConversion"/>
  </si>
  <si>
    <t>닭가슴살</t>
    <phoneticPr fontId="3" type="noConversion"/>
  </si>
  <si>
    <t>엔요</t>
    <phoneticPr fontId="3" type="noConversion"/>
  </si>
  <si>
    <t>*일반,와파린,당뇨,통풍 : 군고구마/이오
*신장 : 군고구마/아침햇살
*갈은식(일반/당뇨) : 군고구마/이오</t>
    <phoneticPr fontId="3" type="noConversion"/>
  </si>
  <si>
    <t>*일반,와파린,당뇨,통풍 : 버터감자구이/오렌지주스
*신장 : 버터감자구이/아침햇살
*갈은식(일반/당뇨) : 버터감자구이/오렌지주스</t>
    <phoneticPr fontId="3" type="noConversion"/>
  </si>
  <si>
    <t>*일반,와파린,당뇨,통풍 : 단호박찜/요플레
*신장 : 단호박찜/아침햇살
*갈은식(일반/당뇨) : 단호박찜/요플레</t>
    <phoneticPr fontId="3" type="noConversion"/>
  </si>
  <si>
    <t>*일반,와파린,당뇨,통풍 : 크로와상/식혜
*신장 : 크로와상/아침햇살
*갈은식(일반/당뇨) :크로와상/식혜</t>
    <phoneticPr fontId="3" type="noConversion"/>
  </si>
  <si>
    <t>흰죽/흑임자죽</t>
    <phoneticPr fontId="3" type="noConversion"/>
  </si>
  <si>
    <t>*일반,와파린,당뇨,통풍 : 롤케이크/비피더스
*신장 : 롤케이크/아침햇살
*갈은식(일반/당뇨) : 카스테라/비피더스</t>
    <phoneticPr fontId="3" type="noConversion"/>
  </si>
  <si>
    <t>흑임자죽</t>
    <phoneticPr fontId="3" type="noConversion"/>
  </si>
  <si>
    <t>흑임자</t>
    <phoneticPr fontId="3" type="noConversion"/>
  </si>
  <si>
    <t xml:space="preserve">동태죽 </t>
    <phoneticPr fontId="3" type="noConversion"/>
  </si>
  <si>
    <t>동태포 당일입고</t>
    <phoneticPr fontId="3" type="noConversion"/>
  </si>
  <si>
    <t>*일반,와파린,당뇨,통풍 : 찐빵/사과주스
*신장 : 찐빵/아침햇살
*갈은식(일반/당뇨) : 잡곡모닝빵/사과주스</t>
    <phoneticPr fontId="3" type="noConversion"/>
  </si>
  <si>
    <t>바나나쥬스</t>
    <phoneticPr fontId="3" type="noConversion"/>
  </si>
  <si>
    <t>감귤쥬스</t>
    <phoneticPr fontId="3" type="noConversion"/>
  </si>
  <si>
    <t>꿀모과차</t>
    <phoneticPr fontId="3" type="noConversion"/>
  </si>
  <si>
    <t>핫쵸코</t>
    <phoneticPr fontId="3" type="noConversion"/>
  </si>
  <si>
    <t>대추차</t>
    <phoneticPr fontId="3" type="noConversion"/>
  </si>
  <si>
    <t>삼치무조림</t>
    <phoneticPr fontId="3" type="noConversion"/>
  </si>
  <si>
    <t>오징어젓갈무침</t>
    <phoneticPr fontId="3" type="noConversion"/>
  </si>
  <si>
    <t>돈육두루치기</t>
    <phoneticPr fontId="3" type="noConversion"/>
  </si>
  <si>
    <t>쌀밥/오곡찰밥</t>
    <phoneticPr fontId="3" type="noConversion"/>
  </si>
  <si>
    <t>메추리알조림</t>
    <phoneticPr fontId="3" type="noConversion"/>
  </si>
  <si>
    <t>애호박민찌볶음</t>
    <phoneticPr fontId="3" type="noConversion"/>
  </si>
  <si>
    <t>탕평채</t>
    <phoneticPr fontId="3" type="noConversion"/>
  </si>
  <si>
    <t>보름삼색나물</t>
    <phoneticPr fontId="3" type="noConversion"/>
  </si>
  <si>
    <t>냉이된장국/크림스프</t>
    <phoneticPr fontId="3" type="noConversion"/>
  </si>
  <si>
    <t>소고기버섯볶음</t>
    <phoneticPr fontId="3" type="noConversion"/>
  </si>
  <si>
    <t>곤약무조림</t>
    <phoneticPr fontId="3" type="noConversion"/>
  </si>
  <si>
    <t>오이무침</t>
    <phoneticPr fontId="3" type="noConversion"/>
  </si>
  <si>
    <t>간장닭갈비</t>
    <phoneticPr fontId="3" type="noConversion"/>
  </si>
  <si>
    <t>배추나물</t>
    <phoneticPr fontId="3" type="noConversion"/>
  </si>
  <si>
    <t>오복채</t>
    <phoneticPr fontId="3" type="noConversion"/>
  </si>
  <si>
    <t>계란파국/크림스프</t>
    <phoneticPr fontId="3" type="noConversion"/>
  </si>
  <si>
    <t>함박파인조림</t>
    <phoneticPr fontId="3" type="noConversion"/>
  </si>
  <si>
    <t>감자채볶음</t>
    <phoneticPr fontId="3" type="noConversion"/>
  </si>
  <si>
    <t>사골우거지국/크림스프</t>
    <phoneticPr fontId="3" type="noConversion"/>
  </si>
  <si>
    <t>삼색계란찜</t>
    <phoneticPr fontId="3" type="noConversion"/>
  </si>
  <si>
    <t>치커리사과초무침</t>
    <phoneticPr fontId="3" type="noConversion"/>
  </si>
  <si>
    <t>아욱국/크림스프</t>
    <phoneticPr fontId="3" type="noConversion"/>
  </si>
  <si>
    <t>브로컬리/초장</t>
    <phoneticPr fontId="3" type="noConversion"/>
  </si>
  <si>
    <t>단호박훈제오리볶음</t>
    <phoneticPr fontId="3" type="noConversion"/>
  </si>
  <si>
    <t>상추/쌈장</t>
    <phoneticPr fontId="3" type="noConversion"/>
  </si>
  <si>
    <t>몽글순두부탕/크림스프</t>
    <phoneticPr fontId="3" type="noConversion"/>
  </si>
  <si>
    <t>돈육된장불고기</t>
    <phoneticPr fontId="3" type="noConversion"/>
  </si>
  <si>
    <t>양배추볶음</t>
    <phoneticPr fontId="3" type="noConversion"/>
  </si>
  <si>
    <t>부추양파무침</t>
    <phoneticPr fontId="3" type="noConversion"/>
  </si>
  <si>
    <t>소고기무국/크림스프</t>
    <phoneticPr fontId="3" type="noConversion"/>
  </si>
  <si>
    <t>생선전</t>
    <phoneticPr fontId="3" type="noConversion"/>
  </si>
  <si>
    <t>어묵국/크림스프</t>
    <phoneticPr fontId="3" type="noConversion"/>
  </si>
  <si>
    <t>고등어무조림</t>
    <phoneticPr fontId="3" type="noConversion"/>
  </si>
  <si>
    <t>새송이청경채볶음</t>
    <phoneticPr fontId="3" type="noConversion"/>
  </si>
  <si>
    <t>양념깻잎지</t>
    <phoneticPr fontId="3" type="noConversion"/>
  </si>
  <si>
    <t>우렁된장국/크림스프</t>
    <phoneticPr fontId="3" type="noConversion"/>
  </si>
  <si>
    <t>닭가슴살야채조림</t>
    <phoneticPr fontId="3" type="noConversion"/>
  </si>
  <si>
    <t>멸치호두볶음</t>
    <phoneticPr fontId="3" type="noConversion"/>
  </si>
  <si>
    <t>북어국/크림스프</t>
    <phoneticPr fontId="3" type="noConversion"/>
  </si>
  <si>
    <t>부추장떡</t>
    <phoneticPr fontId="3" type="noConversion"/>
  </si>
  <si>
    <t>근대국/크림스프</t>
    <phoneticPr fontId="3" type="noConversion"/>
  </si>
  <si>
    <t>마늘쫑무침</t>
    <phoneticPr fontId="3" type="noConversion"/>
  </si>
  <si>
    <t>재첩국/크림스프</t>
    <phoneticPr fontId="3" type="noConversion"/>
  </si>
  <si>
    <t>생선까스/탈탈소스</t>
    <phoneticPr fontId="3" type="noConversion"/>
  </si>
  <si>
    <t>열무무침</t>
    <phoneticPr fontId="3" type="noConversion"/>
  </si>
  <si>
    <t>만두국/크림스프</t>
    <phoneticPr fontId="3" type="noConversion"/>
  </si>
  <si>
    <t>너비아니야채볶음</t>
    <phoneticPr fontId="3" type="noConversion"/>
  </si>
  <si>
    <t>봄동겉절이</t>
    <phoneticPr fontId="3" type="noConversion"/>
  </si>
  <si>
    <t>감자수제비/크림스프</t>
    <phoneticPr fontId="3" type="noConversion"/>
  </si>
  <si>
    <t>해물완자전</t>
    <phoneticPr fontId="3" type="noConversion"/>
  </si>
  <si>
    <t>부추겉절이</t>
    <phoneticPr fontId="3" type="noConversion"/>
  </si>
  <si>
    <t>팽이장국/크림스프</t>
    <phoneticPr fontId="3" type="noConversion"/>
  </si>
  <si>
    <t>삼치조림</t>
    <phoneticPr fontId="3" type="noConversion"/>
  </si>
  <si>
    <t>도토리묵무침</t>
    <phoneticPr fontId="3" type="noConversion"/>
  </si>
  <si>
    <t>과일샐러드</t>
    <phoneticPr fontId="3" type="noConversion"/>
  </si>
  <si>
    <t>*쉐프의특식*라조기</t>
    <phoneticPr fontId="3" type="noConversion"/>
  </si>
  <si>
    <t>미역국/크림스프</t>
    <phoneticPr fontId="3" type="noConversion"/>
  </si>
  <si>
    <t>유부쑥갓국/크림스프</t>
    <phoneticPr fontId="3" type="noConversion"/>
  </si>
  <si>
    <t>배추김치/백김치</t>
    <phoneticPr fontId="3" type="noConversion"/>
  </si>
  <si>
    <t>하이라이스</t>
    <phoneticPr fontId="3" type="noConversion"/>
  </si>
  <si>
    <t>양송이미트볼조림</t>
    <phoneticPr fontId="3" type="noConversion"/>
  </si>
  <si>
    <t>동태무국/크림스프</t>
    <phoneticPr fontId="3" type="noConversion"/>
  </si>
  <si>
    <t>삼치</t>
    <phoneticPr fontId="3" type="noConversion"/>
  </si>
  <si>
    <t>오징어젓갈</t>
    <phoneticPr fontId="3" type="noConversion"/>
  </si>
  <si>
    <t>무</t>
    <phoneticPr fontId="3" type="noConversion"/>
  </si>
  <si>
    <t>백김치</t>
    <phoneticPr fontId="3" type="noConversion"/>
  </si>
  <si>
    <t>바나나쥬스</t>
    <phoneticPr fontId="3" type="noConversion"/>
  </si>
  <si>
    <t>바나나</t>
    <phoneticPr fontId="3" type="noConversion"/>
  </si>
  <si>
    <t>잡곡</t>
    <phoneticPr fontId="3" type="noConversion"/>
  </si>
  <si>
    <t>콩가루배추국</t>
    <phoneticPr fontId="3" type="noConversion"/>
  </si>
  <si>
    <t>날콩가루</t>
    <phoneticPr fontId="3" type="noConversion"/>
  </si>
  <si>
    <t>라조기</t>
    <phoneticPr fontId="3" type="noConversion"/>
  </si>
  <si>
    <t>청피망</t>
    <phoneticPr fontId="3" type="noConversion"/>
  </si>
  <si>
    <t>횽피망</t>
    <phoneticPr fontId="3" type="noConversion"/>
  </si>
  <si>
    <t>표고(캔)</t>
    <phoneticPr fontId="3" type="noConversion"/>
  </si>
  <si>
    <t>죽순(캔)</t>
    <phoneticPr fontId="3" type="noConversion"/>
  </si>
  <si>
    <t>닭안심</t>
    <phoneticPr fontId="3" type="noConversion"/>
  </si>
  <si>
    <t>쉐프특식</t>
    <phoneticPr fontId="3" type="noConversion"/>
  </si>
  <si>
    <t>샐러드랑 나눔</t>
    <phoneticPr fontId="3" type="noConversion"/>
  </si>
  <si>
    <t>감자</t>
    <phoneticPr fontId="3" type="noConversion"/>
  </si>
  <si>
    <t>주키니호박</t>
    <phoneticPr fontId="3" type="noConversion"/>
  </si>
  <si>
    <t>오곡찰밥</t>
    <phoneticPr fontId="3" type="noConversion"/>
  </si>
  <si>
    <t>찹쌀</t>
    <phoneticPr fontId="3" type="noConversion"/>
  </si>
  <si>
    <t>수수,차조,기장,팥,녹두</t>
    <phoneticPr fontId="3" type="noConversion"/>
  </si>
  <si>
    <t>싱싱샐러드</t>
    <phoneticPr fontId="3" type="noConversion"/>
  </si>
  <si>
    <t>마요네즈유자소스</t>
    <phoneticPr fontId="3" type="noConversion"/>
  </si>
  <si>
    <t>마요네즈,유자소스</t>
    <phoneticPr fontId="3" type="noConversion"/>
  </si>
  <si>
    <t>소고기민찌</t>
    <phoneticPr fontId="3" type="noConversion"/>
  </si>
  <si>
    <t>당근,양파</t>
    <phoneticPr fontId="3" type="noConversion"/>
  </si>
  <si>
    <t>호박민찌볶음</t>
    <phoneticPr fontId="3" type="noConversion"/>
  </si>
  <si>
    <t>대추차</t>
    <phoneticPr fontId="3" type="noConversion"/>
  </si>
  <si>
    <t>무,양파,대파</t>
    <phoneticPr fontId="3" type="noConversion"/>
  </si>
  <si>
    <t>당근,실파</t>
    <phoneticPr fontId="3" type="noConversion"/>
  </si>
  <si>
    <t>보름삼색나물</t>
    <phoneticPr fontId="3" type="noConversion"/>
  </si>
  <si>
    <t>수수,차조,기장,녹두,팥</t>
    <phoneticPr fontId="3" type="noConversion"/>
  </si>
  <si>
    <t>마요네즈</t>
    <phoneticPr fontId="3" type="noConversion"/>
  </si>
  <si>
    <t>냉이된장국</t>
    <phoneticPr fontId="3" type="noConversion"/>
  </si>
  <si>
    <t>냉이</t>
    <phoneticPr fontId="3" type="noConversion"/>
  </si>
  <si>
    <t>대파,양파</t>
    <phoneticPr fontId="3" type="noConversion"/>
  </si>
  <si>
    <t>소고기</t>
    <phoneticPr fontId="3" type="noConversion"/>
  </si>
  <si>
    <t>팽이버섯</t>
    <phoneticPr fontId="3" type="noConversion"/>
  </si>
  <si>
    <t>소고기팽이버섯볶음</t>
    <phoneticPr fontId="3" type="noConversion"/>
  </si>
  <si>
    <t>양파,대파</t>
    <phoneticPr fontId="3" type="noConversion"/>
  </si>
  <si>
    <t>곤약무조림</t>
    <phoneticPr fontId="3" type="noConversion"/>
  </si>
  <si>
    <t>양배추찜/쌈장</t>
    <phoneticPr fontId="3" type="noConversion"/>
  </si>
  <si>
    <t>양배추</t>
    <phoneticPr fontId="3" type="noConversion"/>
  </si>
  <si>
    <t>쌈장</t>
    <phoneticPr fontId="3" type="noConversion"/>
  </si>
  <si>
    <t>곤약</t>
    <phoneticPr fontId="3" type="noConversion"/>
  </si>
  <si>
    <t>대파</t>
    <phoneticPr fontId="3" type="noConversion"/>
  </si>
  <si>
    <t>무나물</t>
    <phoneticPr fontId="3" type="noConversion"/>
  </si>
  <si>
    <t>시래기나물</t>
    <phoneticPr fontId="3" type="noConversion"/>
  </si>
  <si>
    <t>북어무국</t>
    <phoneticPr fontId="3" type="noConversion"/>
  </si>
  <si>
    <t>동부묵무침</t>
    <phoneticPr fontId="3" type="noConversion"/>
  </si>
  <si>
    <t>동부묵</t>
    <phoneticPr fontId="3" type="noConversion"/>
  </si>
  <si>
    <t>단호박사과범벅</t>
    <phoneticPr fontId="3" type="noConversion"/>
  </si>
  <si>
    <t>단호박</t>
    <phoneticPr fontId="3" type="noConversion"/>
  </si>
  <si>
    <t>사과,건포도</t>
    <phoneticPr fontId="3" type="noConversion"/>
  </si>
  <si>
    <t>계란죽</t>
    <phoneticPr fontId="3" type="noConversion"/>
  </si>
  <si>
    <t>직원:청양</t>
    <phoneticPr fontId="3" type="noConversion"/>
  </si>
  <si>
    <t>하이스분말</t>
    <phoneticPr fontId="3" type="noConversion"/>
  </si>
  <si>
    <t>감자,양파</t>
    <phoneticPr fontId="3" type="noConversion"/>
  </si>
  <si>
    <t>당근</t>
    <phoneticPr fontId="3" type="noConversion"/>
  </si>
  <si>
    <t>돼지고기</t>
    <phoneticPr fontId="3" type="noConversion"/>
  </si>
  <si>
    <t>오징어까스</t>
    <phoneticPr fontId="3" type="noConversion"/>
  </si>
  <si>
    <t>탈탈소스</t>
    <phoneticPr fontId="3" type="noConversion"/>
  </si>
  <si>
    <t>오복채</t>
    <phoneticPr fontId="3" type="noConversion"/>
  </si>
  <si>
    <t>소고기죽</t>
    <phoneticPr fontId="3" type="noConversion"/>
  </si>
  <si>
    <t>소고기</t>
    <phoneticPr fontId="3" type="noConversion"/>
  </si>
  <si>
    <t>계란파국</t>
    <phoneticPr fontId="3" type="noConversion"/>
  </si>
  <si>
    <t>대파,양파</t>
    <phoneticPr fontId="3" type="noConversion"/>
  </si>
  <si>
    <t>함박</t>
    <phoneticPr fontId="3" type="noConversion"/>
  </si>
  <si>
    <t>파인애플</t>
    <phoneticPr fontId="3" type="noConversion"/>
  </si>
  <si>
    <t>감자채볶음</t>
    <phoneticPr fontId="3" type="noConversion"/>
  </si>
  <si>
    <t>감자</t>
    <phoneticPr fontId="3" type="noConversion"/>
  </si>
  <si>
    <t>오징어까스/탈탈소스</t>
    <phoneticPr fontId="3" type="noConversion"/>
  </si>
  <si>
    <t>싱싱샐러드/마요유자소스</t>
    <phoneticPr fontId="3" type="noConversion"/>
  </si>
  <si>
    <t>단호박죽</t>
    <phoneticPr fontId="3" type="noConversion"/>
  </si>
  <si>
    <t>흰죽/게살죽</t>
    <phoneticPr fontId="3" type="noConversion"/>
  </si>
  <si>
    <t>상추겉절이</t>
    <phoneticPr fontId="3" type="noConversion"/>
  </si>
  <si>
    <t>어죽</t>
    <phoneticPr fontId="3" type="noConversion"/>
  </si>
  <si>
    <t>대파</t>
    <phoneticPr fontId="3" type="noConversion"/>
  </si>
  <si>
    <t>사골우거지국</t>
    <phoneticPr fontId="3" type="noConversion"/>
  </si>
  <si>
    <t>우거지</t>
    <phoneticPr fontId="3" type="noConversion"/>
  </si>
  <si>
    <t>양파</t>
    <phoneticPr fontId="3" type="noConversion"/>
  </si>
  <si>
    <t>사골잡뼈.농축액</t>
    <phoneticPr fontId="3" type="noConversion"/>
  </si>
  <si>
    <t>당근, 대파</t>
    <phoneticPr fontId="3" type="noConversion"/>
  </si>
  <si>
    <t>대란</t>
    <phoneticPr fontId="3" type="noConversion"/>
  </si>
  <si>
    <t>닭죽</t>
    <phoneticPr fontId="3" type="noConversion"/>
  </si>
  <si>
    <t>닭가슴살</t>
    <phoneticPr fontId="3" type="noConversion"/>
  </si>
  <si>
    <t>아욱국</t>
    <phoneticPr fontId="3" type="noConversion"/>
  </si>
  <si>
    <t>돈육된장불고기</t>
    <phoneticPr fontId="3" type="noConversion"/>
  </si>
  <si>
    <t>돈육전지</t>
    <phoneticPr fontId="3" type="noConversion"/>
  </si>
  <si>
    <t>브로컬리/초장</t>
    <phoneticPr fontId="3" type="noConversion"/>
  </si>
  <si>
    <t>브로컬리</t>
    <phoneticPr fontId="3" type="noConversion"/>
  </si>
  <si>
    <t>몽글순두부탕</t>
    <phoneticPr fontId="3" type="noConversion"/>
  </si>
  <si>
    <t>몽글순두부</t>
    <phoneticPr fontId="3" type="noConversion"/>
  </si>
  <si>
    <t>양념장</t>
    <phoneticPr fontId="3" type="noConversion"/>
  </si>
  <si>
    <t>달래</t>
    <phoneticPr fontId="3" type="noConversion"/>
  </si>
  <si>
    <t>단호박훈제오리</t>
    <phoneticPr fontId="3" type="noConversion"/>
  </si>
  <si>
    <t>훈제오리</t>
    <phoneticPr fontId="3" type="noConversion"/>
  </si>
  <si>
    <t>단호박</t>
    <phoneticPr fontId="3" type="noConversion"/>
  </si>
  <si>
    <t>소고기무국</t>
    <phoneticPr fontId="3" type="noConversion"/>
  </si>
  <si>
    <t>무,대파</t>
    <phoneticPr fontId="3" type="noConversion"/>
  </si>
  <si>
    <t>생선전</t>
    <phoneticPr fontId="3" type="noConversion"/>
  </si>
  <si>
    <t>동태포</t>
    <phoneticPr fontId="3" type="noConversion"/>
  </si>
  <si>
    <t>어묵국</t>
    <phoneticPr fontId="3" type="noConversion"/>
  </si>
  <si>
    <t>어묵</t>
    <phoneticPr fontId="3" type="noConversion"/>
  </si>
  <si>
    <t>고등어</t>
    <phoneticPr fontId="3" type="noConversion"/>
  </si>
  <si>
    <t>무,대파,양파</t>
    <phoneticPr fontId="3" type="noConversion"/>
  </si>
  <si>
    <t>새송이청경채볶음</t>
    <phoneticPr fontId="3" type="noConversion"/>
  </si>
  <si>
    <t>새송이</t>
    <phoneticPr fontId="3" type="noConversion"/>
  </si>
  <si>
    <t>청경채</t>
    <phoneticPr fontId="3" type="noConversion"/>
  </si>
  <si>
    <t>버터감자</t>
    <phoneticPr fontId="3" type="noConversion"/>
  </si>
  <si>
    <t>감자.버터</t>
    <phoneticPr fontId="3" type="noConversion"/>
  </si>
  <si>
    <t>우렁된장국</t>
    <phoneticPr fontId="3" type="noConversion"/>
  </si>
  <si>
    <t>우렁</t>
    <phoneticPr fontId="3" type="noConversion"/>
  </si>
  <si>
    <t>양파,호박,대파</t>
    <phoneticPr fontId="3" type="noConversion"/>
  </si>
  <si>
    <t>피망,당근,양파</t>
    <phoneticPr fontId="3" type="noConversion"/>
  </si>
  <si>
    <t>핫초코</t>
    <phoneticPr fontId="3" type="noConversion"/>
  </si>
  <si>
    <t>참치야채죽</t>
    <phoneticPr fontId="3" type="noConversion"/>
  </si>
  <si>
    <t>참치</t>
    <phoneticPr fontId="3" type="noConversion"/>
  </si>
  <si>
    <t>갖은야채</t>
    <phoneticPr fontId="3" type="noConversion"/>
  </si>
  <si>
    <t>북어국</t>
    <phoneticPr fontId="3" type="noConversion"/>
  </si>
  <si>
    <t>북어</t>
    <phoneticPr fontId="3" type="noConversion"/>
  </si>
  <si>
    <t>쇠고기숙주볶음</t>
    <phoneticPr fontId="3" type="noConversion"/>
  </si>
  <si>
    <t>소고기민찌</t>
    <phoneticPr fontId="3" type="noConversion"/>
  </si>
  <si>
    <t>숙주,대파</t>
    <phoneticPr fontId="3" type="noConversion"/>
  </si>
  <si>
    <t>부추장떡</t>
    <phoneticPr fontId="3" type="noConversion"/>
  </si>
  <si>
    <t>부추</t>
    <phoneticPr fontId="3" type="noConversion"/>
  </si>
  <si>
    <t>들깨죽</t>
    <phoneticPr fontId="3" type="noConversion"/>
  </si>
  <si>
    <t>들깨가루</t>
    <phoneticPr fontId="3" type="noConversion"/>
  </si>
  <si>
    <t>포기김치</t>
    <phoneticPr fontId="3" type="noConversion"/>
  </si>
  <si>
    <t>유부쑥갓국</t>
    <phoneticPr fontId="3" type="noConversion"/>
  </si>
  <si>
    <t>유부</t>
    <phoneticPr fontId="3" type="noConversion"/>
  </si>
  <si>
    <t>쑥갓</t>
    <phoneticPr fontId="3" type="noConversion"/>
  </si>
  <si>
    <t>미트볼</t>
    <phoneticPr fontId="3" type="noConversion"/>
  </si>
  <si>
    <t>양송이,피망</t>
    <phoneticPr fontId="3" type="noConversion"/>
  </si>
  <si>
    <t>마늘쫑무침</t>
    <phoneticPr fontId="3" type="noConversion"/>
  </si>
  <si>
    <t>마늘쫑</t>
    <phoneticPr fontId="3" type="noConversion"/>
  </si>
  <si>
    <t>숙주나물</t>
    <phoneticPr fontId="3" type="noConversion"/>
  </si>
  <si>
    <t>재첩국</t>
    <phoneticPr fontId="3" type="noConversion"/>
  </si>
  <si>
    <t>생선까스/탈탈소스</t>
    <phoneticPr fontId="3" type="noConversion"/>
  </si>
  <si>
    <t>생선까스</t>
    <phoneticPr fontId="3" type="noConversion"/>
  </si>
  <si>
    <t>탈탈소스</t>
    <phoneticPr fontId="3" type="noConversion"/>
  </si>
  <si>
    <t>연근조림</t>
    <phoneticPr fontId="3" type="noConversion"/>
  </si>
  <si>
    <t>연근</t>
    <phoneticPr fontId="3" type="noConversion"/>
  </si>
  <si>
    <t>열무</t>
    <phoneticPr fontId="3" type="noConversion"/>
  </si>
  <si>
    <t>단호박죽</t>
    <phoneticPr fontId="3" type="noConversion"/>
  </si>
  <si>
    <t>단호박</t>
    <phoneticPr fontId="3" type="noConversion"/>
  </si>
  <si>
    <t>대추차</t>
    <phoneticPr fontId="3" type="noConversion"/>
  </si>
  <si>
    <t>대추,생강</t>
    <phoneticPr fontId="3" type="noConversion"/>
  </si>
  <si>
    <t>만두국</t>
    <phoneticPr fontId="3" type="noConversion"/>
  </si>
  <si>
    <t>만두</t>
    <phoneticPr fontId="3" type="noConversion"/>
  </si>
  <si>
    <t>대란</t>
    <phoneticPr fontId="3" type="noConversion"/>
  </si>
  <si>
    <t>너비아니</t>
    <phoneticPr fontId="3" type="noConversion"/>
  </si>
  <si>
    <t>찐빵</t>
    <phoneticPr fontId="3" type="noConversion"/>
  </si>
  <si>
    <t>사과쥬스</t>
    <phoneticPr fontId="3" type="noConversion"/>
  </si>
  <si>
    <t>잡곡모닝빵</t>
    <phoneticPr fontId="3" type="noConversion"/>
  </si>
  <si>
    <t>감자수제비</t>
    <phoneticPr fontId="3" type="noConversion"/>
  </si>
  <si>
    <t>수제비</t>
    <phoneticPr fontId="3" type="noConversion"/>
  </si>
  <si>
    <t>감자,양파,대파</t>
    <phoneticPr fontId="3" type="noConversion"/>
  </si>
  <si>
    <t>해물완자전</t>
    <phoneticPr fontId="3" type="noConversion"/>
  </si>
  <si>
    <t>해물완자</t>
    <phoneticPr fontId="3" type="noConversion"/>
  </si>
  <si>
    <t>부추겉절이</t>
    <phoneticPr fontId="3" type="noConversion"/>
  </si>
  <si>
    <t>양파</t>
    <phoneticPr fontId="3" type="noConversion"/>
  </si>
  <si>
    <t>멸치액젓</t>
    <phoneticPr fontId="3" type="noConversion"/>
  </si>
  <si>
    <t>팽이장국</t>
    <phoneticPr fontId="3" type="noConversion"/>
  </si>
  <si>
    <t>무,양파,대파</t>
    <phoneticPr fontId="3" type="noConversion"/>
  </si>
  <si>
    <t>도토리묵</t>
    <phoneticPr fontId="3" type="noConversion"/>
  </si>
  <si>
    <t>양파,대파,당근</t>
    <phoneticPr fontId="3" type="noConversion"/>
  </si>
  <si>
    <t>사과,바나나,감귤,건포도</t>
    <phoneticPr fontId="3" type="noConversion"/>
  </si>
  <si>
    <t>봄동</t>
    <phoneticPr fontId="3" type="noConversion"/>
  </si>
  <si>
    <t>양파,대파</t>
    <phoneticPr fontId="3" type="noConversion"/>
  </si>
  <si>
    <t>부추,상추</t>
    <phoneticPr fontId="3" type="noConversion"/>
  </si>
  <si>
    <t>오징어젓갈무침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</si>
</sst>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76" formatCode="mm&quot;월&quot;\ dd&quot;일&quot;"/>
    <numFmt numFmtId="177" formatCode="#,##0_ "/>
    <numFmt numFmtId="178" formatCode="0_);[Red]\(0\)"/>
    <numFmt numFmtId="179" formatCode="0.0%"/>
    <numFmt numFmtId="180" formatCode="[$-F800]dddd\,\ mmmm\ dd\,\ yyyy"/>
    <numFmt numFmtId="181" formatCode="#,##0.0_);[Red]\(#,##0.0\)"/>
    <numFmt numFmtId="182" formatCode="_-* #,##0.0_-;\-* #,##0.0_-;_-* &quot;-&quot;_-;_-@_-"/>
    <numFmt numFmtId="183" formatCode="_-* #,##0.0_-;\-* #,##0.0_-;_-* &quot;-&quot;?_-;_-@_-"/>
    <numFmt numFmtId="184" formatCode="0.0;[Red]0.0"/>
    <numFmt numFmtId="185" formatCode="m&quot;월&quot;\ d&quot;일&quot;\ aaaa"/>
    <numFmt numFmtId="186" formatCode="yyyy&quot;년&quot;\ m&quot;월&quot;\ d&quot;일&quot;\ aaaa"/>
    <numFmt numFmtId="187" formatCode="m&quot;/&quot;d"/>
    <numFmt numFmtId="188" formatCode="0.0_ "/>
    <numFmt numFmtId="189" formatCode="\\#,##0.00;[Red]&quot;\\\\\\\\\\\\-\&quot;#,##0.00"/>
    <numFmt numFmtId="190" formatCode="_-\\* #,##0_-;&quot;\\\\\\\\\\\\\\-\&quot;* #,##0_-;_-\\* \-_-;_-@_-"/>
    <numFmt numFmtId="191" formatCode="_-\\* #,##0.00_-;&quot;\\\\\\\\\\\\\\-\&quot;* #,##0.00_-;_-\\* \-??_-;_-@_-"/>
    <numFmt numFmtId="192" formatCode="\\#,##0.00;&quot;\\\\\\\\\\-\&quot;#,##0.00"/>
    <numFmt numFmtId="193" formatCode="\\#,##0;&quot;\\\\-&quot;#,##0"/>
    <numFmt numFmtId="194" formatCode="\\#,##0;[Red]&quot;\\\\-&quot;#,##0"/>
    <numFmt numFmtId="195" formatCode="_ * #,##0_ ;_ * \-#,##0_ ;_ * &quot;-&quot;_ ;_ @_ "/>
    <numFmt numFmtId="196" formatCode="_-* #,##0.00_-;&quot;\\-&quot;* #,##0.00_-;_-* \-??_-;_-@_-"/>
    <numFmt numFmtId="197" formatCode="_-\\* #,##0.00_-;&quot;\\-\&quot;* #,##0.00_-;_-\\* \-??_-;_-@_-"/>
    <numFmt numFmtId="198" formatCode="\\#,##0.00;&quot;\\\\-&quot;#,##0.00"/>
    <numFmt numFmtId="199" formatCode="0.0_);\(0.0\)"/>
    <numFmt numFmtId="200" formatCode="m&quot;월&quot;\ d&quot;일&quot;;@"/>
    <numFmt numFmtId="201" formatCode="0;[Red]0"/>
  </numFmts>
  <fonts count="98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40"/>
      <name val="굴림체"/>
      <family val="3"/>
      <charset val="129"/>
    </font>
    <font>
      <sz val="8"/>
      <name val="돋움"/>
      <family val="3"/>
      <charset val="129"/>
    </font>
    <font>
      <sz val="40"/>
      <name val="돋움"/>
      <family val="3"/>
      <charset val="129"/>
    </font>
    <font>
      <sz val="11"/>
      <name val="새굴림"/>
      <family val="1"/>
      <charset val="129"/>
    </font>
    <font>
      <b/>
      <sz val="16"/>
      <name val="굴림체"/>
      <family val="3"/>
      <charset val="129"/>
    </font>
    <font>
      <sz val="16"/>
      <name val="굴림체"/>
      <family val="3"/>
      <charset val="129"/>
    </font>
    <font>
      <sz val="16"/>
      <name val="돋움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16"/>
      <name val="새굴림"/>
      <family val="1"/>
      <charset val="129"/>
    </font>
    <font>
      <sz val="13.5"/>
      <name val="새굴림"/>
      <family val="1"/>
      <charset val="129"/>
    </font>
    <font>
      <b/>
      <sz val="20"/>
      <name val="굴림체"/>
      <family val="3"/>
      <charset val="129"/>
    </font>
    <font>
      <sz val="11"/>
      <name val="굴림체"/>
      <family val="3"/>
      <charset val="129"/>
    </font>
    <font>
      <b/>
      <sz val="16"/>
      <name val="나눔바른고딕"/>
      <family val="3"/>
      <charset val="129"/>
    </font>
    <font>
      <sz val="16"/>
      <name val="나눔바른고딕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돋움"/>
      <family val="3"/>
      <charset val="129"/>
    </font>
    <font>
      <b/>
      <sz val="14"/>
      <name val="나눔바른고딕"/>
      <family val="3"/>
      <charset val="129"/>
    </font>
    <font>
      <sz val="18"/>
      <name val="HY나무B"/>
      <family val="1"/>
      <charset val="129"/>
    </font>
    <font>
      <sz val="16"/>
      <name val="HY나무B"/>
      <family val="1"/>
      <charset val="129"/>
    </font>
    <font>
      <b/>
      <sz val="17"/>
      <name val="돋움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9"/>
      <color indexed="60"/>
      <name val="돋움"/>
      <family val="3"/>
      <charset val="129"/>
    </font>
    <font>
      <b/>
      <sz val="9"/>
      <color indexed="9"/>
      <name val="돋움"/>
      <family val="3"/>
      <charset val="129"/>
    </font>
    <font>
      <b/>
      <sz val="7"/>
      <name val="돋움"/>
      <family val="3"/>
      <charset val="129"/>
    </font>
    <font>
      <b/>
      <sz val="11"/>
      <name val="돋움"/>
      <family val="3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sz val="9"/>
      <color rgb="FFFF0000"/>
      <name val="돋움"/>
      <family val="3"/>
      <charset val="129"/>
    </font>
    <font>
      <b/>
      <sz val="9"/>
      <color indexed="10"/>
      <name val="돋움"/>
      <family val="3"/>
      <charset val="129"/>
    </font>
    <font>
      <b/>
      <sz val="14"/>
      <name val="돋움"/>
      <family val="3"/>
      <charset val="129"/>
    </font>
    <font>
      <sz val="10"/>
      <name val="돋움"/>
      <family val="3"/>
      <charset val="129"/>
    </font>
    <font>
      <b/>
      <sz val="14"/>
      <name val="굴림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sz val="12"/>
      <name val="굴림"/>
      <family val="3"/>
      <charset val="129"/>
    </font>
    <font>
      <sz val="14"/>
      <name val="돋움"/>
      <family val="3"/>
      <charset val="129"/>
    </font>
    <font>
      <b/>
      <u/>
      <sz val="14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9"/>
      <color rgb="FFFF0000"/>
      <name val="굴림"/>
      <family val="3"/>
      <charset val="129"/>
    </font>
    <font>
      <sz val="8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28"/>
      <color indexed="8"/>
      <name val="MD개성체"/>
      <family val="1"/>
      <charset val="129"/>
    </font>
    <font>
      <b/>
      <sz val="16"/>
      <name val="돋움"/>
      <family val="3"/>
      <charset val="129"/>
    </font>
    <font>
      <b/>
      <sz val="16"/>
      <color indexed="8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rgb="FFFF0000"/>
      <name val="돋움"/>
      <family val="3"/>
      <charset val="129"/>
    </font>
    <font>
      <sz val="12"/>
      <name val="바탕체"/>
      <family val="1"/>
      <charset val="129"/>
    </font>
    <font>
      <sz val="12"/>
      <name val="???"/>
      <family val="1"/>
    </font>
    <font>
      <b/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"/>
      <color indexed="8"/>
      <name val="Courier New"/>
      <family val="3"/>
    </font>
    <font>
      <sz val="1"/>
      <color indexed="8"/>
      <name val="Courier New"/>
      <family val="3"/>
    </font>
    <font>
      <sz val="11"/>
      <name val="뼻뮝"/>
      <family val="3"/>
      <charset val="129"/>
    </font>
    <font>
      <b/>
      <sz val="12"/>
      <color indexed="16"/>
      <name val="굴림체"/>
      <family val="3"/>
      <charset val="129"/>
    </font>
    <font>
      <b/>
      <sz val="15"/>
      <color indexed="56"/>
      <name val="맑은 고딕"/>
      <family val="3"/>
      <charset val="129"/>
    </font>
    <font>
      <sz val="10"/>
      <name val="굴림체"/>
      <family val="3"/>
      <charset val="129"/>
    </font>
    <font>
      <b/>
      <sz val="18"/>
      <name val="HY그래픽M"/>
      <family val="1"/>
      <charset val="129"/>
    </font>
    <font>
      <b/>
      <sz val="11"/>
      <color rgb="FFFF0000"/>
      <name val="굴림"/>
      <family val="3"/>
      <charset val="129"/>
    </font>
    <font>
      <b/>
      <sz val="18"/>
      <color rgb="FFFF0000"/>
      <name val="굴림"/>
      <family val="3"/>
      <charset val="129"/>
    </font>
    <font>
      <b/>
      <sz val="11"/>
      <color rgb="FF150BE5"/>
      <name val="굴림"/>
      <family val="3"/>
      <charset val="129"/>
    </font>
    <font>
      <b/>
      <sz val="18"/>
      <color rgb="FF150BE5"/>
      <name val="굴림"/>
      <family val="3"/>
      <charset val="129"/>
    </font>
    <font>
      <sz val="11"/>
      <color rgb="FF150BE5"/>
      <name val="돋움"/>
      <family val="3"/>
      <charset val="129"/>
    </font>
    <font>
      <b/>
      <sz val="9"/>
      <color rgb="FFFF0000"/>
      <name val="돋움"/>
      <family val="3"/>
      <charset val="129"/>
    </font>
    <font>
      <sz val="9"/>
      <name val="나눔바른고딕"/>
      <family val="3"/>
      <charset val="129"/>
    </font>
    <font>
      <sz val="9"/>
      <color rgb="FF00B0F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6"/>
      <color rgb="FFFF0000"/>
      <name val="나눔바른고딕"/>
      <family val="3"/>
      <charset val="129"/>
    </font>
    <font>
      <sz val="12"/>
      <color rgb="FFFF0000"/>
      <name val="돋움"/>
      <family val="3"/>
      <charset val="129"/>
    </font>
    <font>
      <b/>
      <sz val="16"/>
      <color rgb="FF0070C0"/>
      <name val="HY울릉도B"/>
      <family val="1"/>
      <charset val="129"/>
    </font>
    <font>
      <b/>
      <sz val="16"/>
      <color rgb="FFC00000"/>
      <name val="HY울릉도B"/>
      <family val="1"/>
      <charset val="129"/>
    </font>
    <font>
      <b/>
      <sz val="16"/>
      <color rgb="FFA40C99"/>
      <name val="HY울릉도B"/>
      <family val="1"/>
      <charset val="129"/>
    </font>
    <font>
      <sz val="12"/>
      <color theme="9"/>
      <name val="돋움"/>
      <family val="3"/>
      <charset val="129"/>
    </font>
    <font>
      <sz val="8"/>
      <name val="나눔바른고딕"/>
      <family val="3"/>
      <charset val="129"/>
    </font>
    <font>
      <sz val="9"/>
      <color theme="0"/>
      <name val="돋움"/>
      <family val="3"/>
      <charset val="129"/>
    </font>
    <font>
      <b/>
      <sz val="18"/>
      <name val="굴림"/>
      <family val="3"/>
      <charset val="129"/>
    </font>
    <font>
      <sz val="18"/>
      <name val="굴림"/>
      <family val="3"/>
      <charset val="129"/>
    </font>
    <font>
      <sz val="16"/>
      <name val="굴림"/>
      <family val="3"/>
      <charset val="129"/>
    </font>
    <font>
      <b/>
      <sz val="72"/>
      <color rgb="FFFF0000"/>
      <name val="굴림"/>
      <family val="3"/>
      <charset val="129"/>
    </font>
    <font>
      <b/>
      <sz val="28"/>
      <color rgb="FFFF0000"/>
      <name val="굴림"/>
      <family val="3"/>
      <charset val="129"/>
    </font>
    <font>
      <b/>
      <sz val="16"/>
      <color theme="3"/>
      <name val="나눔바른고딕"/>
      <family val="3"/>
      <charset val="129"/>
    </font>
    <font>
      <b/>
      <sz val="16"/>
      <color rgb="FFC00000"/>
      <name val="나눔바른고딕"/>
      <family val="3"/>
      <charset val="129"/>
    </font>
    <font>
      <sz val="14"/>
      <name val="나눔바른고딕"/>
      <family val="3"/>
      <charset val="129"/>
    </font>
    <font>
      <b/>
      <sz val="16"/>
      <color rgb="FF0070C0"/>
      <name val="나눔바른고딕"/>
      <family val="3"/>
      <charset val="129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50"/>
        <bgColor indexed="64"/>
      </patternFill>
    </fill>
  </fills>
  <borders count="2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55" fillId="0" borderId="0"/>
    <xf numFmtId="0" fontId="56" fillId="0" borderId="0"/>
    <xf numFmtId="0" fontId="1" fillId="0" borderId="0" applyFill="0" applyBorder="0" applyAlignment="0"/>
    <xf numFmtId="0" fontId="57" fillId="0" borderId="0"/>
    <xf numFmtId="0" fontId="1" fillId="0" borderId="0" applyFill="0" applyBorder="0" applyAlignment="0" applyProtection="0"/>
    <xf numFmtId="189" fontId="55" fillId="0" borderId="0"/>
    <xf numFmtId="40" fontId="1" fillId="0" borderId="0" applyFill="0" applyBorder="0" applyAlignment="0" applyProtection="0"/>
    <xf numFmtId="0" fontId="58" fillId="0" borderId="0" applyNumberFormat="0" applyAlignment="0">
      <alignment horizontal="left"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190" fontId="55" fillId="0" borderId="0"/>
    <xf numFmtId="191" fontId="55" fillId="0" borderId="0"/>
    <xf numFmtId="0" fontId="59" fillId="0" borderId="0" applyNumberFormat="0" applyAlignment="0">
      <alignment horizontal="left"/>
    </xf>
    <xf numFmtId="0" fontId="60" fillId="14" borderId="0" applyNumberFormat="0" applyBorder="0" applyAlignment="0" applyProtection="0"/>
    <xf numFmtId="0" fontId="61" fillId="0" borderId="0">
      <alignment horizontal="left"/>
    </xf>
    <xf numFmtId="0" fontId="61" fillId="0" borderId="79" applyNumberFormat="0" applyAlignment="0" applyProtection="0">
      <alignment horizontal="left" vertical="center"/>
    </xf>
    <xf numFmtId="0" fontId="61" fillId="0" borderId="116">
      <alignment horizontal="left" vertical="center"/>
    </xf>
    <xf numFmtId="0" fontId="60" fillId="14" borderId="0" applyNumberFormat="0" applyBorder="0" applyAlignment="0" applyProtection="0"/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3" fillId="0" borderId="176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92" fontId="55" fillId="0" borderId="0"/>
    <xf numFmtId="0" fontId="64" fillId="0" borderId="0"/>
    <xf numFmtId="10" fontId="1" fillId="0" borderId="0" applyFill="0" applyBorder="0" applyAlignment="0" applyProtection="0"/>
    <xf numFmtId="0" fontId="63" fillId="0" borderId="0"/>
    <xf numFmtId="193" fontId="5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9" fontId="1" fillId="0" borderId="0" applyFont="0" applyFill="0" applyBorder="0" applyAlignment="0" applyProtection="0"/>
    <xf numFmtId="0" fontId="67" fillId="0" borderId="0"/>
    <xf numFmtId="1" fontId="55" fillId="0" borderId="0"/>
    <xf numFmtId="38" fontId="6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" fontId="66" fillId="0" borderId="0">
      <protection locked="0"/>
    </xf>
    <xf numFmtId="194" fontId="55" fillId="0" borderId="0">
      <protection locked="0"/>
    </xf>
    <xf numFmtId="0" fontId="69" fillId="0" borderId="177" applyNumberFormat="0" applyFill="0" applyAlignment="0" applyProtection="0"/>
    <xf numFmtId="195" fontId="70" fillId="0" borderId="0" applyFont="0" applyFill="0" applyBorder="0" applyAlignment="0" applyProtection="0"/>
    <xf numFmtId="40" fontId="1" fillId="0" borderId="0" applyFill="0" applyBorder="0" applyAlignment="0" applyProtection="0"/>
    <xf numFmtId="196" fontId="55" fillId="0" borderId="0">
      <protection locked="0"/>
    </xf>
    <xf numFmtId="0" fontId="1" fillId="0" borderId="0">
      <alignment vertical="center"/>
    </xf>
    <xf numFmtId="0" fontId="1" fillId="0" borderId="0"/>
    <xf numFmtId="0" fontId="66" fillId="0" borderId="178">
      <protection locked="0"/>
    </xf>
    <xf numFmtId="197" fontId="55" fillId="0" borderId="0">
      <protection locked="0"/>
    </xf>
    <xf numFmtId="198" fontId="55" fillId="0" borderId="0">
      <protection locked="0"/>
    </xf>
  </cellStyleXfs>
  <cellXfs count="819">
    <xf numFmtId="0" fontId="0" fillId="0" borderId="0" xfId="0"/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9" fillId="0" borderId="0" xfId="0" applyFont="1" applyFill="1"/>
    <xf numFmtId="0" fontId="9" fillId="3" borderId="0" xfId="0" applyFont="1" applyFill="1"/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9" fontId="7" fillId="3" borderId="2" xfId="2" applyFont="1" applyFill="1" applyBorder="1" applyAlignment="1">
      <alignment horizontal="center" vertical="center" shrinkToFit="1"/>
    </xf>
    <xf numFmtId="9" fontId="7" fillId="3" borderId="2" xfId="2" applyFont="1" applyFill="1" applyBorder="1" applyAlignment="1">
      <alignment horizontal="center" vertical="center"/>
    </xf>
    <xf numFmtId="9" fontId="8" fillId="3" borderId="18" xfId="2" applyFont="1" applyFill="1" applyBorder="1" applyAlignment="1">
      <alignment horizontal="center" vertical="center" shrinkToFit="1"/>
    </xf>
    <xf numFmtId="9" fontId="7" fillId="3" borderId="18" xfId="2" applyFont="1" applyFill="1" applyBorder="1" applyAlignment="1">
      <alignment horizontal="center" vertical="center" shrinkToFit="1"/>
    </xf>
    <xf numFmtId="9" fontId="7" fillId="3" borderId="3" xfId="2" applyFont="1" applyFill="1" applyBorder="1" applyAlignment="1">
      <alignment horizontal="center" vertical="center"/>
    </xf>
    <xf numFmtId="177" fontId="7" fillId="3" borderId="5" xfId="0" applyNumberFormat="1" applyFont="1" applyFill="1" applyBorder="1" applyAlignment="1">
      <alignment horizontal="center" vertical="center" shrinkToFit="1"/>
    </xf>
    <xf numFmtId="178" fontId="7" fillId="3" borderId="5" xfId="0" applyNumberFormat="1" applyFont="1" applyFill="1" applyBorder="1" applyAlignment="1">
      <alignment horizontal="center" vertical="center"/>
    </xf>
    <xf numFmtId="177" fontId="8" fillId="3" borderId="6" xfId="0" applyNumberFormat="1" applyFont="1" applyFill="1" applyBorder="1" applyAlignment="1">
      <alignment horizontal="center" vertical="center" shrinkToFit="1"/>
    </xf>
    <xf numFmtId="177" fontId="7" fillId="3" borderId="6" xfId="0" applyNumberFormat="1" applyFont="1" applyFill="1" applyBorder="1" applyAlignment="1">
      <alignment horizontal="center" vertical="center" shrinkToFit="1"/>
    </xf>
    <xf numFmtId="178" fontId="7" fillId="3" borderId="7" xfId="0" applyNumberFormat="1" applyFont="1" applyFill="1" applyBorder="1" applyAlignment="1">
      <alignment horizontal="center" vertical="center"/>
    </xf>
    <xf numFmtId="177" fontId="7" fillId="3" borderId="12" xfId="0" applyNumberFormat="1" applyFont="1" applyFill="1" applyBorder="1" applyAlignment="1">
      <alignment horizontal="center" vertical="center" shrinkToFit="1"/>
    </xf>
    <xf numFmtId="177" fontId="7" fillId="3" borderId="13" xfId="0" applyNumberFormat="1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/>
    </xf>
    <xf numFmtId="9" fontId="8" fillId="3" borderId="2" xfId="2" applyFont="1" applyFill="1" applyBorder="1" applyAlignment="1">
      <alignment horizontal="center" vertical="center"/>
    </xf>
    <xf numFmtId="9" fontId="8" fillId="3" borderId="18" xfId="2" applyFont="1" applyFill="1" applyBorder="1" applyAlignment="1">
      <alignment horizontal="center" vertical="center"/>
    </xf>
    <xf numFmtId="9" fontId="7" fillId="3" borderId="18" xfId="2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9" fontId="11" fillId="0" borderId="31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9" fontId="8" fillId="0" borderId="0" xfId="0" applyNumberFormat="1" applyFont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9" fontId="11" fillId="0" borderId="36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9" fillId="0" borderId="0" xfId="0" applyFont="1" applyFill="1" applyBorder="1"/>
    <xf numFmtId="0" fontId="18" fillId="0" borderId="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5" fillId="0" borderId="0" xfId="0" applyFont="1" applyFill="1" applyBorder="1"/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1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4" fontId="25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 shrinkToFit="1"/>
    </xf>
    <xf numFmtId="0" fontId="31" fillId="0" borderId="46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7" borderId="47" xfId="0" applyFont="1" applyFill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2" fillId="0" borderId="0" xfId="0" applyFont="1" applyBorder="1" applyAlignment="1">
      <alignment vertical="center" shrinkToFit="1"/>
    </xf>
    <xf numFmtId="0" fontId="32" fillId="0" borderId="50" xfId="0" applyFont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 shrinkToFit="1"/>
    </xf>
    <xf numFmtId="181" fontId="32" fillId="0" borderId="51" xfId="1" applyNumberFormat="1" applyFont="1" applyBorder="1" applyAlignment="1">
      <alignment horizontal="right" vertical="center" shrinkToFit="1"/>
    </xf>
    <xf numFmtId="182" fontId="32" fillId="0" borderId="52" xfId="3" applyNumberFormat="1" applyFont="1" applyFill="1" applyBorder="1" applyAlignment="1">
      <alignment horizontal="center" vertical="center" shrinkToFit="1"/>
    </xf>
    <xf numFmtId="41" fontId="32" fillId="0" borderId="51" xfId="1" applyFont="1" applyBorder="1" applyAlignment="1">
      <alignment horizontal="center" vertical="center" shrinkToFit="1"/>
    </xf>
    <xf numFmtId="41" fontId="32" fillId="0" borderId="43" xfId="3" applyFont="1" applyBorder="1" applyAlignment="1">
      <alignment horizontal="center" vertical="center" shrinkToFit="1"/>
    </xf>
    <xf numFmtId="41" fontId="32" fillId="0" borderId="41" xfId="3" applyFont="1" applyBorder="1" applyAlignment="1">
      <alignment horizontal="center" vertical="center" shrinkToFit="1"/>
    </xf>
    <xf numFmtId="182" fontId="32" fillId="0" borderId="51" xfId="3" applyNumberFormat="1" applyFont="1" applyBorder="1" applyAlignment="1">
      <alignment horizontal="center" vertical="center" shrinkToFit="1"/>
    </xf>
    <xf numFmtId="41" fontId="32" fillId="0" borderId="22" xfId="3" applyFont="1" applyBorder="1" applyAlignment="1">
      <alignment horizontal="center" vertical="center" shrinkToFit="1"/>
    </xf>
    <xf numFmtId="41" fontId="32" fillId="0" borderId="9" xfId="3" applyFont="1" applyBorder="1" applyAlignment="1">
      <alignment horizontal="center" vertical="center" shrinkToFit="1"/>
    </xf>
    <xf numFmtId="41" fontId="32" fillId="0" borderId="53" xfId="3" applyFont="1" applyBorder="1" applyAlignment="1">
      <alignment horizontal="left" vertical="center" shrinkToFit="1"/>
    </xf>
    <xf numFmtId="182" fontId="32" fillId="0" borderId="54" xfId="3" applyNumberFormat="1" applyFont="1" applyFill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 shrinkToFit="1"/>
    </xf>
    <xf numFmtId="0" fontId="32" fillId="0" borderId="52" xfId="0" applyFont="1" applyBorder="1" applyAlignment="1">
      <alignment horizontal="center" vertical="center" shrinkToFit="1"/>
    </xf>
    <xf numFmtId="181" fontId="32" fillId="0" borderId="52" xfId="1" applyNumberFormat="1" applyFont="1" applyBorder="1" applyAlignment="1">
      <alignment horizontal="right" vertical="center" shrinkToFit="1"/>
    </xf>
    <xf numFmtId="41" fontId="32" fillId="3" borderId="52" xfId="1" applyFont="1" applyFill="1" applyBorder="1" applyAlignment="1">
      <alignment horizontal="center" vertical="center" shrinkToFit="1"/>
    </xf>
    <xf numFmtId="41" fontId="32" fillId="0" borderId="56" xfId="3" applyFont="1" applyBorder="1" applyAlignment="1">
      <alignment horizontal="center" vertical="center" shrinkToFit="1"/>
    </xf>
    <xf numFmtId="41" fontId="32" fillId="0" borderId="57" xfId="3" applyFont="1" applyBorder="1" applyAlignment="1">
      <alignment horizontal="center" vertical="center" shrinkToFit="1"/>
    </xf>
    <xf numFmtId="182" fontId="32" fillId="0" borderId="52" xfId="3" applyNumberFormat="1" applyFont="1" applyBorder="1" applyAlignment="1">
      <alignment horizontal="center" vertical="center" shrinkToFit="1"/>
    </xf>
    <xf numFmtId="41" fontId="32" fillId="0" borderId="58" xfId="3" applyFont="1" applyBorder="1" applyAlignment="1">
      <alignment horizontal="center" vertical="center" shrinkToFit="1"/>
    </xf>
    <xf numFmtId="41" fontId="32" fillId="0" borderId="52" xfId="3" applyFont="1" applyBorder="1" applyAlignment="1">
      <alignment horizontal="center" vertical="center" shrinkToFit="1"/>
    </xf>
    <xf numFmtId="41" fontId="33" fillId="0" borderId="59" xfId="3" applyFont="1" applyBorder="1" applyAlignment="1">
      <alignment horizontal="left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181" fontId="32" fillId="0" borderId="0" xfId="3" applyNumberFormat="1" applyFont="1" applyBorder="1" applyAlignment="1">
      <alignment horizontal="right" vertical="center" shrinkToFit="1"/>
    </xf>
    <xf numFmtId="41" fontId="32" fillId="0" borderId="52" xfId="1" applyFont="1" applyBorder="1" applyAlignment="1">
      <alignment horizontal="center" vertical="center" shrinkToFit="1"/>
    </xf>
    <xf numFmtId="181" fontId="32" fillId="0" borderId="52" xfId="3" applyNumberFormat="1" applyFont="1" applyBorder="1" applyAlignment="1">
      <alignment horizontal="right" vertical="center" shrinkToFit="1"/>
    </xf>
    <xf numFmtId="0" fontId="32" fillId="8" borderId="55" xfId="0" applyFont="1" applyFill="1" applyBorder="1" applyAlignment="1">
      <alignment horizontal="center" vertical="center" shrinkToFit="1"/>
    </xf>
    <xf numFmtId="0" fontId="32" fillId="8" borderId="52" xfId="0" applyFont="1" applyFill="1" applyBorder="1" applyAlignment="1">
      <alignment horizontal="center" vertical="center" shrinkToFit="1"/>
    </xf>
    <xf numFmtId="181" fontId="32" fillId="8" borderId="52" xfId="3" applyNumberFormat="1" applyFont="1" applyFill="1" applyBorder="1" applyAlignment="1">
      <alignment horizontal="right" vertical="center" shrinkToFit="1"/>
    </xf>
    <xf numFmtId="182" fontId="32" fillId="8" borderId="52" xfId="3" applyNumberFormat="1" applyFont="1" applyFill="1" applyBorder="1" applyAlignment="1">
      <alignment horizontal="center" vertical="center" shrinkToFit="1"/>
    </xf>
    <xf numFmtId="41" fontId="32" fillId="8" borderId="52" xfId="3" applyFont="1" applyFill="1" applyBorder="1" applyAlignment="1">
      <alignment horizontal="center" vertical="center" shrinkToFit="1"/>
    </xf>
    <xf numFmtId="41" fontId="32" fillId="8" borderId="57" xfId="3" applyFont="1" applyFill="1" applyBorder="1" applyAlignment="1">
      <alignment horizontal="center" vertical="center" shrinkToFit="1"/>
    </xf>
    <xf numFmtId="41" fontId="33" fillId="8" borderId="60" xfId="3" applyFont="1" applyFill="1" applyBorder="1" applyAlignment="1">
      <alignment horizontal="left" vertical="center" shrinkToFit="1"/>
    </xf>
    <xf numFmtId="0" fontId="32" fillId="0" borderId="55" xfId="0" applyFont="1" applyFill="1" applyBorder="1" applyAlignment="1">
      <alignment horizontal="center" vertical="center" shrinkToFit="1"/>
    </xf>
    <xf numFmtId="0" fontId="32" fillId="0" borderId="52" xfId="0" applyFont="1" applyFill="1" applyBorder="1" applyAlignment="1">
      <alignment horizontal="center" vertical="center" shrinkToFit="1"/>
    </xf>
    <xf numFmtId="181" fontId="32" fillId="0" borderId="52" xfId="3" applyNumberFormat="1" applyFont="1" applyFill="1" applyBorder="1" applyAlignment="1">
      <alignment horizontal="right" vertical="center" shrinkToFit="1"/>
    </xf>
    <xf numFmtId="41" fontId="32" fillId="0" borderId="52" xfId="3" applyFont="1" applyFill="1" applyBorder="1" applyAlignment="1">
      <alignment horizontal="center" vertical="center" shrinkToFit="1"/>
    </xf>
    <xf numFmtId="41" fontId="33" fillId="0" borderId="59" xfId="3" applyFont="1" applyFill="1" applyBorder="1" applyAlignment="1">
      <alignment horizontal="left" vertical="center" shrinkToFit="1"/>
    </xf>
    <xf numFmtId="41" fontId="32" fillId="0" borderId="60" xfId="3" applyFont="1" applyBorder="1" applyAlignment="1">
      <alignment horizontal="center" vertical="center" shrinkToFit="1"/>
    </xf>
    <xf numFmtId="41" fontId="32" fillId="0" borderId="62" xfId="3" applyFont="1" applyBorder="1" applyAlignment="1">
      <alignment horizontal="center" vertical="center" shrinkToFit="1"/>
    </xf>
    <xf numFmtId="41" fontId="32" fillId="0" borderId="63" xfId="3" applyFont="1" applyBorder="1" applyAlignment="1">
      <alignment horizontal="center" vertical="center" shrinkToFit="1"/>
    </xf>
    <xf numFmtId="41" fontId="32" fillId="0" borderId="64" xfId="3" applyFont="1" applyBorder="1" applyAlignment="1">
      <alignment horizontal="left" vertical="center" shrinkToFit="1"/>
    </xf>
    <xf numFmtId="0" fontId="32" fillId="0" borderId="65" xfId="0" applyFont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 shrinkToFit="1"/>
    </xf>
    <xf numFmtId="181" fontId="32" fillId="0" borderId="54" xfId="3" applyNumberFormat="1" applyFont="1" applyBorder="1" applyAlignment="1">
      <alignment horizontal="right" vertical="center" shrinkToFit="1"/>
    </xf>
    <xf numFmtId="0" fontId="32" fillId="0" borderId="46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181" fontId="32" fillId="0" borderId="47" xfId="3" applyNumberFormat="1" applyFont="1" applyBorder="1" applyAlignment="1">
      <alignment horizontal="right" vertical="center" shrinkToFit="1"/>
    </xf>
    <xf numFmtId="182" fontId="32" fillId="0" borderId="47" xfId="3" applyNumberFormat="1" applyFont="1" applyFill="1" applyBorder="1" applyAlignment="1">
      <alignment horizontal="center" vertical="center" shrinkToFit="1"/>
    </xf>
    <xf numFmtId="41" fontId="32" fillId="0" borderId="47" xfId="3" applyFont="1" applyBorder="1" applyAlignment="1">
      <alignment horizontal="center" vertical="center" shrinkToFit="1"/>
    </xf>
    <xf numFmtId="41" fontId="32" fillId="0" borderId="48" xfId="3" applyFont="1" applyBorder="1" applyAlignment="1">
      <alignment horizontal="center" vertical="center" shrinkToFit="1"/>
    </xf>
    <xf numFmtId="41" fontId="32" fillId="0" borderId="66" xfId="3" applyFont="1" applyBorder="1" applyAlignment="1">
      <alignment horizontal="center" vertical="center" shrinkToFit="1"/>
    </xf>
    <xf numFmtId="41" fontId="32" fillId="0" borderId="67" xfId="3" applyFont="1" applyBorder="1" applyAlignment="1">
      <alignment horizontal="left" vertical="center" shrinkToFit="1"/>
    </xf>
    <xf numFmtId="0" fontId="32" fillId="0" borderId="68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181" fontId="32" fillId="0" borderId="69" xfId="3" applyNumberFormat="1" applyFont="1" applyBorder="1" applyAlignment="1">
      <alignment horizontal="right" vertical="center" shrinkToFit="1"/>
    </xf>
    <xf numFmtId="182" fontId="32" fillId="0" borderId="69" xfId="3" applyNumberFormat="1" applyFont="1" applyFill="1" applyBorder="1" applyAlignment="1">
      <alignment horizontal="center" vertical="center" shrinkToFit="1"/>
    </xf>
    <xf numFmtId="41" fontId="32" fillId="0" borderId="69" xfId="3" applyFont="1" applyBorder="1" applyAlignment="1">
      <alignment horizontal="center" vertical="center" shrinkToFit="1"/>
    </xf>
    <xf numFmtId="41" fontId="32" fillId="0" borderId="70" xfId="3" applyFont="1" applyBorder="1" applyAlignment="1">
      <alignment horizontal="center" vertical="center" shrinkToFit="1"/>
    </xf>
    <xf numFmtId="41" fontId="32" fillId="0" borderId="71" xfId="3" applyFont="1" applyBorder="1" applyAlignment="1">
      <alignment horizontal="left" vertical="center" shrinkToFit="1"/>
    </xf>
    <xf numFmtId="0" fontId="32" fillId="0" borderId="72" xfId="0" applyFont="1" applyBorder="1" applyAlignment="1">
      <alignment horizontal="center" vertical="center" shrinkToFit="1"/>
    </xf>
    <xf numFmtId="0" fontId="32" fillId="0" borderId="73" xfId="0" applyFont="1" applyBorder="1" applyAlignment="1">
      <alignment horizontal="center" vertical="center" shrinkToFit="1"/>
    </xf>
    <xf numFmtId="181" fontId="32" fillId="0" borderId="73" xfId="3" applyNumberFormat="1" applyFont="1" applyBorder="1" applyAlignment="1">
      <alignment horizontal="right" vertical="center" shrinkToFit="1"/>
    </xf>
    <xf numFmtId="182" fontId="32" fillId="0" borderId="73" xfId="3" applyNumberFormat="1" applyFont="1" applyFill="1" applyBorder="1" applyAlignment="1">
      <alignment horizontal="center" vertical="center" shrinkToFit="1"/>
    </xf>
    <xf numFmtId="41" fontId="32" fillId="0" borderId="73" xfId="3" applyFont="1" applyBorder="1" applyAlignment="1">
      <alignment horizontal="center" vertical="center" shrinkToFit="1"/>
    </xf>
    <xf numFmtId="41" fontId="32" fillId="0" borderId="74" xfId="3" applyFont="1" applyBorder="1" applyAlignment="1">
      <alignment horizontal="center" vertical="center" shrinkToFit="1"/>
    </xf>
    <xf numFmtId="41" fontId="32" fillId="0" borderId="75" xfId="3" applyFont="1" applyBorder="1" applyAlignment="1">
      <alignment horizontal="center" vertical="center" shrinkToFit="1"/>
    </xf>
    <xf numFmtId="41" fontId="32" fillId="0" borderId="76" xfId="3" applyFont="1" applyBorder="1" applyAlignment="1">
      <alignment horizontal="left" vertical="center" shrinkToFit="1"/>
    </xf>
    <xf numFmtId="179" fontId="31" fillId="0" borderId="71" xfId="0" applyNumberFormat="1" applyFont="1" applyFill="1" applyBorder="1" applyAlignment="1">
      <alignment horizontal="center" vertical="center" shrinkToFit="1"/>
    </xf>
    <xf numFmtId="41" fontId="31" fillId="0" borderId="81" xfId="0" applyNumberFormat="1" applyFont="1" applyBorder="1" applyAlignment="1">
      <alignment horizontal="center" vertical="center" shrinkToFit="1"/>
    </xf>
    <xf numFmtId="179" fontId="31" fillId="9" borderId="81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14" fontId="25" fillId="0" borderId="0" xfId="0" applyNumberFormat="1" applyFont="1" applyBorder="1" applyAlignment="1">
      <alignment horizontal="left" vertical="center" shrinkToFit="1"/>
    </xf>
    <xf numFmtId="14" fontId="25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7" borderId="47" xfId="0" applyFont="1" applyFill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11" borderId="47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 shrinkToFit="1"/>
    </xf>
    <xf numFmtId="0" fontId="32" fillId="3" borderId="50" xfId="0" applyFont="1" applyFill="1" applyBorder="1" applyAlignment="1">
      <alignment horizontal="center" vertical="center" shrinkToFit="1"/>
    </xf>
    <xf numFmtId="181" fontId="32" fillId="2" borderId="0" xfId="3" applyNumberFormat="1" applyFont="1" applyFill="1" applyBorder="1" applyAlignment="1">
      <alignment horizontal="right" vertical="center" shrinkToFit="1"/>
    </xf>
    <xf numFmtId="182" fontId="32" fillId="2" borderId="0" xfId="3" applyNumberFormat="1" applyFont="1" applyFill="1" applyBorder="1" applyAlignment="1">
      <alignment horizontal="center" vertical="center" shrinkToFit="1"/>
    </xf>
    <xf numFmtId="41" fontId="32" fillId="2" borderId="0" xfId="3" applyFont="1" applyFill="1" applyBorder="1" applyAlignment="1">
      <alignment horizontal="center" vertical="center" shrinkToFit="1"/>
    </xf>
    <xf numFmtId="41" fontId="32" fillId="2" borderId="0" xfId="3" applyFont="1" applyFill="1" applyBorder="1" applyAlignment="1">
      <alignment horizontal="left" vertical="center" shrinkToFit="1"/>
    </xf>
    <xf numFmtId="0" fontId="32" fillId="12" borderId="27" xfId="0" applyFont="1" applyFill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89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2" fillId="0" borderId="17" xfId="0" applyFont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182" fontId="32" fillId="0" borderId="0" xfId="3" applyNumberFormat="1" applyFont="1" applyFill="1" applyBorder="1" applyAlignment="1">
      <alignment horizontal="center" vertical="center" shrinkToFit="1"/>
    </xf>
    <xf numFmtId="181" fontId="32" fillId="8" borderId="52" xfId="1" applyNumberFormat="1" applyFont="1" applyFill="1" applyBorder="1" applyAlignment="1">
      <alignment horizontal="right" vertical="center" shrinkToFit="1"/>
    </xf>
    <xf numFmtId="41" fontId="32" fillId="8" borderId="52" xfId="1" applyFont="1" applyFill="1" applyBorder="1" applyAlignment="1">
      <alignment horizontal="center" vertical="center" shrinkToFit="1"/>
    </xf>
    <xf numFmtId="41" fontId="32" fillId="8" borderId="62" xfId="3" applyFont="1" applyFill="1" applyBorder="1" applyAlignment="1">
      <alignment horizontal="center" vertical="center" shrinkToFit="1"/>
    </xf>
    <xf numFmtId="41" fontId="32" fillId="8" borderId="63" xfId="3" applyFont="1" applyFill="1" applyBorder="1" applyAlignment="1">
      <alignment horizontal="center" vertical="center" shrinkToFit="1"/>
    </xf>
    <xf numFmtId="41" fontId="33" fillId="0" borderId="60" xfId="3" applyFont="1" applyBorder="1" applyAlignment="1">
      <alignment horizontal="left" vertical="center" shrinkToFit="1"/>
    </xf>
    <xf numFmtId="181" fontId="32" fillId="0" borderId="52" xfId="1" applyNumberFormat="1" applyFont="1" applyFill="1" applyBorder="1" applyAlignment="1">
      <alignment horizontal="right" vertical="center" shrinkToFit="1"/>
    </xf>
    <xf numFmtId="41" fontId="32" fillId="0" borderId="52" xfId="1" applyFont="1" applyFill="1" applyBorder="1" applyAlignment="1">
      <alignment horizontal="center" vertical="center" shrinkToFit="1"/>
    </xf>
    <xf numFmtId="41" fontId="32" fillId="0" borderId="63" xfId="3" applyFont="1" applyFill="1" applyBorder="1" applyAlignment="1">
      <alignment horizontal="center" vertical="center" shrinkToFit="1"/>
    </xf>
    <xf numFmtId="182" fontId="32" fillId="0" borderId="47" xfId="3" applyNumberFormat="1" applyFont="1" applyBorder="1" applyAlignment="1">
      <alignment horizontal="center" vertical="center" shrinkToFit="1"/>
    </xf>
    <xf numFmtId="41" fontId="33" fillId="0" borderId="71" xfId="3" applyFont="1" applyBorder="1" applyAlignment="1">
      <alignment horizontal="left" vertical="center" shrinkToFit="1"/>
    </xf>
    <xf numFmtId="0" fontId="32" fillId="0" borderId="96" xfId="0" applyFont="1" applyBorder="1" applyAlignment="1">
      <alignment horizontal="center" vertical="center" shrinkToFit="1"/>
    </xf>
    <xf numFmtId="0" fontId="32" fillId="0" borderId="97" xfId="0" applyFont="1" applyBorder="1" applyAlignment="1">
      <alignment horizontal="center" vertical="center" shrinkToFit="1"/>
    </xf>
    <xf numFmtId="181" fontId="32" fillId="0" borderId="97" xfId="3" applyNumberFormat="1" applyFont="1" applyBorder="1" applyAlignment="1">
      <alignment horizontal="right" vertical="center" shrinkToFit="1"/>
    </xf>
    <xf numFmtId="182" fontId="32" fillId="0" borderId="97" xfId="3" applyNumberFormat="1" applyFont="1" applyFill="1" applyBorder="1" applyAlignment="1">
      <alignment horizontal="center" vertical="center" shrinkToFit="1"/>
    </xf>
    <xf numFmtId="41" fontId="32" fillId="0" borderId="97" xfId="3" applyFont="1" applyBorder="1" applyAlignment="1">
      <alignment horizontal="center" vertical="center" shrinkToFit="1"/>
    </xf>
    <xf numFmtId="41" fontId="32" fillId="0" borderId="97" xfId="3" applyFont="1" applyBorder="1" applyAlignment="1">
      <alignment horizontal="left" vertical="center" shrinkToFit="1"/>
    </xf>
    <xf numFmtId="41" fontId="32" fillId="0" borderId="98" xfId="3" applyFont="1" applyBorder="1" applyAlignment="1">
      <alignment horizontal="left" vertical="center" shrinkToFit="1"/>
    </xf>
    <xf numFmtId="179" fontId="31" fillId="0" borderId="10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vertical="center"/>
    </xf>
    <xf numFmtId="41" fontId="33" fillId="0" borderId="53" xfId="3" applyFont="1" applyBorder="1" applyAlignment="1">
      <alignment horizontal="left" vertical="center" shrinkToFit="1"/>
    </xf>
    <xf numFmtId="181" fontId="32" fillId="0" borderId="0" xfId="1" applyNumberFormat="1" applyFont="1" applyBorder="1" applyAlignment="1">
      <alignment horizontal="right" vertical="center" shrinkToFit="1"/>
    </xf>
    <xf numFmtId="41" fontId="32" fillId="0" borderId="0" xfId="1" applyFont="1" applyBorder="1" applyAlignment="1">
      <alignment horizontal="center" vertical="center" shrinkToFit="1"/>
    </xf>
    <xf numFmtId="41" fontId="32" fillId="0" borderId="0" xfId="3" applyFont="1" applyBorder="1" applyAlignment="1">
      <alignment horizontal="center" vertical="center" shrinkToFit="1"/>
    </xf>
    <xf numFmtId="182" fontId="32" fillId="0" borderId="0" xfId="3" applyNumberFormat="1" applyFont="1" applyBorder="1" applyAlignment="1">
      <alignment horizontal="center" vertical="center" shrinkToFit="1"/>
    </xf>
    <xf numFmtId="0" fontId="32" fillId="3" borderId="0" xfId="0" applyFont="1" applyFill="1" applyAlignment="1">
      <alignment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3" borderId="0" xfId="0" applyFont="1" applyFill="1" applyBorder="1" applyAlignment="1">
      <alignment horizontal="center" vertical="center" shrinkToFit="1"/>
    </xf>
    <xf numFmtId="41" fontId="32" fillId="8" borderId="56" xfId="3" applyFont="1" applyFill="1" applyBorder="1" applyAlignment="1">
      <alignment horizontal="center" vertical="center" shrinkToFit="1"/>
    </xf>
    <xf numFmtId="41" fontId="33" fillId="3" borderId="59" xfId="3" applyFont="1" applyFill="1" applyBorder="1" applyAlignment="1">
      <alignment horizontal="left" vertical="center" shrinkToFit="1"/>
    </xf>
    <xf numFmtId="41" fontId="33" fillId="3" borderId="71" xfId="3" applyFont="1" applyFill="1" applyBorder="1" applyAlignment="1">
      <alignment horizontal="left" vertical="center" shrinkToFit="1"/>
    </xf>
    <xf numFmtId="182" fontId="32" fillId="3" borderId="52" xfId="3" applyNumberFormat="1" applyFont="1" applyFill="1" applyBorder="1" applyAlignment="1">
      <alignment horizontal="center" vertical="center" shrinkToFit="1"/>
    </xf>
    <xf numFmtId="0" fontId="32" fillId="3" borderId="55" xfId="0" applyFont="1" applyFill="1" applyBorder="1" applyAlignment="1">
      <alignment horizontal="center" vertical="center" shrinkToFit="1"/>
    </xf>
    <xf numFmtId="0" fontId="32" fillId="3" borderId="52" xfId="0" applyFont="1" applyFill="1" applyBorder="1" applyAlignment="1">
      <alignment horizontal="center" vertical="center" shrinkToFit="1"/>
    </xf>
    <xf numFmtId="181" fontId="32" fillId="3" borderId="52" xfId="1" applyNumberFormat="1" applyFont="1" applyFill="1" applyBorder="1" applyAlignment="1">
      <alignment horizontal="right" vertical="center" shrinkToFit="1"/>
    </xf>
    <xf numFmtId="41" fontId="32" fillId="3" borderId="56" xfId="3" applyFont="1" applyFill="1" applyBorder="1" applyAlignment="1">
      <alignment horizontal="center" vertical="center" shrinkToFit="1"/>
    </xf>
    <xf numFmtId="183" fontId="32" fillId="3" borderId="57" xfId="3" applyNumberFormat="1" applyFont="1" applyFill="1" applyBorder="1" applyAlignment="1">
      <alignment horizontal="center" vertical="center" shrinkToFit="1"/>
    </xf>
    <xf numFmtId="41" fontId="32" fillId="3" borderId="58" xfId="3" applyFont="1" applyFill="1" applyBorder="1" applyAlignment="1">
      <alignment horizontal="center" vertical="center" shrinkToFit="1"/>
    </xf>
    <xf numFmtId="41" fontId="32" fillId="3" borderId="52" xfId="3" applyFont="1" applyFill="1" applyBorder="1" applyAlignment="1">
      <alignment horizontal="center" vertical="center" shrinkToFit="1"/>
    </xf>
    <xf numFmtId="41" fontId="32" fillId="0" borderId="56" xfId="3" applyFont="1" applyFill="1" applyBorder="1" applyAlignment="1">
      <alignment horizontal="center" vertical="center" shrinkToFit="1"/>
    </xf>
    <xf numFmtId="41" fontId="32" fillId="0" borderId="62" xfId="3" applyFont="1" applyFill="1" applyBorder="1" applyAlignment="1">
      <alignment horizontal="center" vertical="center" shrinkToFit="1"/>
    </xf>
    <xf numFmtId="41" fontId="33" fillId="0" borderId="60" xfId="3" applyFont="1" applyFill="1" applyBorder="1" applyAlignment="1">
      <alignment horizontal="left" vertical="center" shrinkToFit="1"/>
    </xf>
    <xf numFmtId="43" fontId="32" fillId="0" borderId="63" xfId="3" applyNumberFormat="1" applyFont="1" applyBorder="1" applyAlignment="1">
      <alignment horizontal="center" vertical="center" shrinkToFit="1"/>
    </xf>
    <xf numFmtId="41" fontId="32" fillId="0" borderId="60" xfId="3" applyFont="1" applyBorder="1" applyAlignment="1">
      <alignment horizontal="left" vertical="center" shrinkToFit="1"/>
    </xf>
    <xf numFmtId="0" fontId="32" fillId="2" borderId="62" xfId="0" applyFont="1" applyFill="1" applyBorder="1" applyAlignment="1">
      <alignment horizontal="center" vertical="center" shrinkToFit="1"/>
    </xf>
    <xf numFmtId="0" fontId="32" fillId="0" borderId="101" xfId="0" applyFont="1" applyBorder="1" applyAlignment="1">
      <alignment horizontal="center" vertical="center" shrinkToFit="1"/>
    </xf>
    <xf numFmtId="181" fontId="32" fillId="0" borderId="101" xfId="3" applyNumberFormat="1" applyFont="1" applyBorder="1" applyAlignment="1">
      <alignment horizontal="right" vertical="center" shrinkToFit="1"/>
    </xf>
    <xf numFmtId="182" fontId="32" fillId="0" borderId="101" xfId="3" applyNumberFormat="1" applyFont="1" applyFill="1" applyBorder="1" applyAlignment="1">
      <alignment horizontal="center" vertical="center" shrinkToFit="1"/>
    </xf>
    <xf numFmtId="41" fontId="32" fillId="0" borderId="101" xfId="3" applyFont="1" applyBorder="1" applyAlignment="1">
      <alignment horizontal="center" vertical="center" shrinkToFit="1"/>
    </xf>
    <xf numFmtId="182" fontId="32" fillId="0" borderId="102" xfId="3" applyNumberFormat="1" applyFont="1" applyFill="1" applyBorder="1" applyAlignment="1">
      <alignment horizontal="center" vertical="center" shrinkToFit="1"/>
    </xf>
    <xf numFmtId="183" fontId="32" fillId="0" borderId="57" xfId="3" applyNumberFormat="1" applyFont="1" applyBorder="1" applyAlignment="1">
      <alignment horizontal="center" vertical="center" shrinkToFit="1"/>
    </xf>
    <xf numFmtId="41" fontId="32" fillId="0" borderId="102" xfId="1" applyFont="1" applyFill="1" applyBorder="1" applyAlignment="1">
      <alignment horizontal="center" vertical="center" shrinkToFit="1"/>
    </xf>
    <xf numFmtId="184" fontId="32" fillId="0" borderId="57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5" fillId="0" borderId="0" xfId="0" applyFont="1" applyBorder="1" applyAlignment="1">
      <alignment vertical="center"/>
    </xf>
    <xf numFmtId="181" fontId="32" fillId="0" borderId="0" xfId="1" applyNumberFormat="1" applyFont="1" applyFill="1" applyBorder="1" applyAlignment="1">
      <alignment horizontal="right" vertical="center" shrinkToFit="1"/>
    </xf>
    <xf numFmtId="182" fontId="32" fillId="8" borderId="102" xfId="3" applyNumberFormat="1" applyFont="1" applyFill="1" applyBorder="1" applyAlignment="1">
      <alignment horizontal="center" vertical="center" shrinkToFit="1"/>
    </xf>
    <xf numFmtId="41" fontId="32" fillId="0" borderId="0" xfId="1" applyFont="1" applyFill="1" applyBorder="1" applyAlignment="1">
      <alignment horizontal="center" vertical="center" shrinkToFit="1"/>
    </xf>
    <xf numFmtId="0" fontId="29" fillId="0" borderId="71" xfId="0" applyFont="1" applyBorder="1" applyAlignment="1">
      <alignment horizontal="center" vertical="center" shrinkToFit="1"/>
    </xf>
    <xf numFmtId="0" fontId="29" fillId="0" borderId="66" xfId="0" applyFont="1" applyBorder="1" applyAlignment="1">
      <alignment horizontal="center" vertical="center" shrinkToFit="1"/>
    </xf>
    <xf numFmtId="3" fontId="32" fillId="0" borderId="0" xfId="0" applyNumberFormat="1" applyFont="1" applyAlignment="1">
      <alignment vertical="center" shrinkToFit="1"/>
    </xf>
    <xf numFmtId="0" fontId="32" fillId="0" borderId="40" xfId="0" applyFont="1" applyBorder="1" applyAlignment="1">
      <alignment vertical="center" shrinkToFit="1"/>
    </xf>
    <xf numFmtId="0" fontId="32" fillId="0" borderId="40" xfId="0" applyFont="1" applyBorder="1" applyAlignment="1">
      <alignment horizontal="center" vertical="center" shrinkToFit="1"/>
    </xf>
    <xf numFmtId="41" fontId="32" fillId="0" borderId="0" xfId="3" applyFont="1" applyBorder="1" applyAlignment="1">
      <alignment horizontal="left" vertical="center" shrinkToFit="1"/>
    </xf>
    <xf numFmtId="3" fontId="32" fillId="0" borderId="0" xfId="0" applyNumberFormat="1" applyFont="1" applyBorder="1" applyAlignment="1">
      <alignment vertical="center" shrinkToFit="1"/>
    </xf>
    <xf numFmtId="0" fontId="32" fillId="2" borderId="40" xfId="0" applyFont="1" applyFill="1" applyBorder="1" applyAlignment="1">
      <alignment horizontal="center" vertical="center" shrinkToFit="1"/>
    </xf>
    <xf numFmtId="0" fontId="32" fillId="3" borderId="40" xfId="0" applyFont="1" applyFill="1" applyBorder="1" applyAlignment="1">
      <alignment horizontal="center" vertical="center" shrinkToFit="1"/>
    </xf>
    <xf numFmtId="179" fontId="32" fillId="0" borderId="0" xfId="3" applyNumberFormat="1" applyFont="1" applyBorder="1" applyAlignment="1">
      <alignment horizontal="center" vertical="center" shrinkToFit="1"/>
    </xf>
    <xf numFmtId="179" fontId="34" fillId="0" borderId="0" xfId="3" applyNumberFormat="1" applyFont="1" applyBorder="1" applyAlignment="1">
      <alignment horizontal="center" vertical="center" shrinkToFit="1"/>
    </xf>
    <xf numFmtId="41" fontId="32" fillId="0" borderId="61" xfId="3" applyFont="1" applyBorder="1" applyAlignment="1">
      <alignment horizontal="center" vertical="center" shrinkToFit="1"/>
    </xf>
    <xf numFmtId="41" fontId="32" fillId="0" borderId="102" xfId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84" fontId="32" fillId="0" borderId="62" xfId="3" applyNumberFormat="1" applyFont="1" applyBorder="1" applyAlignment="1">
      <alignment horizontal="center" vertical="center" shrinkToFit="1"/>
    </xf>
    <xf numFmtId="184" fontId="32" fillId="0" borderId="66" xfId="3" applyNumberFormat="1" applyFont="1" applyBorder="1" applyAlignment="1">
      <alignment horizontal="center" vertical="center" shrinkToFit="1"/>
    </xf>
    <xf numFmtId="181" fontId="32" fillId="0" borderId="63" xfId="1" applyNumberFormat="1" applyFont="1" applyBorder="1" applyAlignment="1">
      <alignment horizontal="right" vertical="center" shrinkToFit="1"/>
    </xf>
    <xf numFmtId="0" fontId="32" fillId="13" borderId="104" xfId="0" applyFont="1" applyFill="1" applyBorder="1" applyAlignment="1">
      <alignment vertical="center"/>
    </xf>
    <xf numFmtId="0" fontId="32" fillId="0" borderId="107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38" fillId="0" borderId="125" xfId="0" applyFont="1" applyBorder="1" applyAlignment="1">
      <alignment horizontal="center" vertical="center" shrinkToFit="1"/>
    </xf>
    <xf numFmtId="0" fontId="39" fillId="0" borderId="0" xfId="0" applyFont="1" applyAlignment="1">
      <alignment vertical="center" wrapText="1"/>
    </xf>
    <xf numFmtId="0" fontId="43" fillId="0" borderId="143" xfId="0" applyFont="1" applyFill="1" applyBorder="1" applyAlignment="1">
      <alignment horizontal="center" vertical="center" wrapText="1"/>
    </xf>
    <xf numFmtId="0" fontId="44" fillId="0" borderId="131" xfId="0" applyFont="1" applyBorder="1" applyAlignment="1">
      <alignment vertical="center" wrapText="1" shrinkToFit="1"/>
    </xf>
    <xf numFmtId="0" fontId="44" fillId="0" borderId="125" xfId="0" applyFont="1" applyBorder="1" applyAlignment="1">
      <alignment vertical="center" wrapText="1" shrinkToFit="1"/>
    </xf>
    <xf numFmtId="0" fontId="44" fillId="0" borderId="149" xfId="0" applyFont="1" applyBorder="1" applyAlignment="1">
      <alignment vertical="center" wrapText="1" shrinkToFit="1"/>
    </xf>
    <xf numFmtId="0" fontId="43" fillId="0" borderId="154" xfId="0" applyFont="1" applyFill="1" applyBorder="1" applyAlignment="1">
      <alignment horizontal="center" vertical="center" wrapText="1"/>
    </xf>
    <xf numFmtId="0" fontId="0" fillId="0" borderId="16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/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14" fontId="51" fillId="0" borderId="0" xfId="0" applyNumberFormat="1" applyFont="1" applyBorder="1" applyAlignment="1">
      <alignment horizontal="left" vertical="center"/>
    </xf>
    <xf numFmtId="14" fontId="51" fillId="0" borderId="0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30" fillId="0" borderId="42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7" borderId="47" xfId="0" applyFont="1" applyFill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182" fontId="0" fillId="0" borderId="51" xfId="3" applyNumberFormat="1" applyFont="1" applyFill="1" applyBorder="1" applyAlignment="1">
      <alignment horizontal="center" vertical="center" shrinkToFit="1"/>
    </xf>
    <xf numFmtId="41" fontId="54" fillId="0" borderId="53" xfId="3" applyFont="1" applyBorder="1" applyAlignment="1">
      <alignment horizontal="left" vertical="center" shrinkToFit="1"/>
    </xf>
    <xf numFmtId="182" fontId="0" fillId="0" borderId="54" xfId="3" applyNumberFormat="1" applyFont="1" applyFill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182" fontId="0" fillId="0" borderId="52" xfId="3" applyNumberFormat="1" applyFont="1" applyFill="1" applyBorder="1" applyAlignment="1">
      <alignment horizontal="center" vertical="center" shrinkToFit="1"/>
    </xf>
    <xf numFmtId="41" fontId="54" fillId="0" borderId="59" xfId="3" applyFont="1" applyBorder="1" applyAlignment="1">
      <alignment horizontal="left" vertical="center" shrinkToFit="1"/>
    </xf>
    <xf numFmtId="0" fontId="0" fillId="0" borderId="102" xfId="0" applyFont="1" applyBorder="1" applyAlignment="1">
      <alignment horizontal="center" vertical="center" shrinkToFit="1"/>
    </xf>
    <xf numFmtId="41" fontId="54" fillId="0" borderId="60" xfId="3" applyFont="1" applyBorder="1" applyAlignment="1">
      <alignment horizontal="left" vertical="center" shrinkToFit="1"/>
    </xf>
    <xf numFmtId="0" fontId="0" fillId="3" borderId="0" xfId="0" applyFont="1" applyFill="1" applyBorder="1" applyAlignment="1">
      <alignment horizontal="center" vertical="center" shrinkToFit="1"/>
    </xf>
    <xf numFmtId="182" fontId="1" fillId="3" borderId="0" xfId="3" applyNumberFormat="1" applyFont="1" applyFill="1" applyBorder="1" applyAlignment="1">
      <alignment horizontal="center" vertical="center" shrinkToFit="1"/>
    </xf>
    <xf numFmtId="41" fontId="54" fillId="3" borderId="0" xfId="3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3" applyNumberFormat="1" applyFont="1" applyFill="1" applyBorder="1" applyAlignment="1">
      <alignment horizontal="center" vertical="center" shrinkToFit="1"/>
    </xf>
    <xf numFmtId="41" fontId="54" fillId="0" borderId="0" xfId="3" applyFont="1" applyFill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31" fillId="3" borderId="0" xfId="0" applyFont="1" applyFill="1" applyBorder="1" applyAlignment="1">
      <alignment horizontal="center" vertical="center" shrinkToFit="1"/>
    </xf>
    <xf numFmtId="181" fontId="32" fillId="0" borderId="0" xfId="3" applyNumberFormat="1" applyFont="1" applyFill="1" applyBorder="1" applyAlignment="1">
      <alignment horizontal="right" vertical="center" shrinkToFit="1"/>
    </xf>
    <xf numFmtId="41" fontId="32" fillId="0" borderId="0" xfId="3" applyFont="1" applyFill="1" applyBorder="1" applyAlignment="1">
      <alignment horizontal="center" vertical="center" shrinkToFit="1"/>
    </xf>
    <xf numFmtId="179" fontId="32" fillId="0" borderId="0" xfId="3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1" fontId="32" fillId="0" borderId="0" xfId="3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41" fontId="54" fillId="0" borderId="60" xfId="3" applyFont="1" applyFill="1" applyBorder="1" applyAlignment="1">
      <alignment horizontal="left" vertical="center" shrinkToFit="1"/>
    </xf>
    <xf numFmtId="41" fontId="32" fillId="0" borderId="0" xfId="3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 shrinkToFit="1"/>
    </xf>
    <xf numFmtId="179" fontId="31" fillId="0" borderId="0" xfId="0" applyNumberFormat="1" applyFont="1" applyFill="1" applyBorder="1" applyAlignment="1">
      <alignment horizontal="center" vertical="center" shrinkToFit="1"/>
    </xf>
    <xf numFmtId="0" fontId="32" fillId="0" borderId="0" xfId="3" applyNumberFormat="1" applyFont="1" applyBorder="1" applyAlignment="1">
      <alignment horizontal="center" vertical="center" shrinkToFit="1"/>
    </xf>
    <xf numFmtId="41" fontId="32" fillId="3" borderId="0" xfId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182" fontId="8" fillId="0" borderId="0" xfId="3" applyNumberFormat="1" applyFont="1" applyFill="1" applyBorder="1" applyAlignment="1">
      <alignment horizontal="center" vertical="center" shrinkToFit="1"/>
    </xf>
    <xf numFmtId="41" fontId="8" fillId="0" borderId="0" xfId="3" applyFont="1" applyFill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51" fillId="0" borderId="0" xfId="0" applyFont="1" applyFill="1" applyBorder="1" applyAlignment="1">
      <alignment horizontal="center" vertical="center" shrinkToFit="1"/>
    </xf>
    <xf numFmtId="179" fontId="51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/>
    </xf>
    <xf numFmtId="0" fontId="30" fillId="0" borderId="44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0" fillId="7" borderId="102" xfId="0" applyFont="1" applyFill="1" applyBorder="1" applyAlignment="1">
      <alignment horizontal="center" vertical="center" shrinkToFit="1"/>
    </xf>
    <xf numFmtId="182" fontId="0" fillId="0" borderId="9" xfId="3" applyNumberFormat="1" applyFont="1" applyFill="1" applyBorder="1" applyAlignment="1">
      <alignment horizontal="center" vertical="center" shrinkToFit="1"/>
    </xf>
    <xf numFmtId="0" fontId="0" fillId="0" borderId="172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188" fontId="0" fillId="0" borderId="170" xfId="0" applyNumberFormat="1" applyBorder="1" applyAlignment="1">
      <alignment horizontal="center" vertical="center"/>
    </xf>
    <xf numFmtId="41" fontId="54" fillId="0" borderId="173" xfId="0" applyNumberFormat="1" applyFont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188" fontId="0" fillId="0" borderId="171" xfId="0" applyNumberFormat="1" applyBorder="1" applyAlignment="1">
      <alignment horizontal="center" vertical="center"/>
    </xf>
    <xf numFmtId="0" fontId="54" fillId="0" borderId="175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9" fontId="32" fillId="0" borderId="0" xfId="2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shrinkToFit="1"/>
    </xf>
    <xf numFmtId="0" fontId="54" fillId="0" borderId="0" xfId="0" applyFont="1"/>
    <xf numFmtId="0" fontId="74" fillId="0" borderId="118" xfId="0" applyFont="1" applyBorder="1" applyAlignment="1">
      <alignment horizontal="center" vertical="center" shrinkToFit="1"/>
    </xf>
    <xf numFmtId="0" fontId="76" fillId="0" borderId="0" xfId="0" applyFont="1" applyAlignment="1">
      <alignment shrinkToFit="1"/>
    </xf>
    <xf numFmtId="0" fontId="76" fillId="0" borderId="0" xfId="0" applyFont="1"/>
    <xf numFmtId="0" fontId="72" fillId="0" borderId="128" xfId="0" applyFont="1" applyBorder="1" applyAlignment="1">
      <alignment horizontal="center" vertical="center" shrinkToFit="1"/>
    </xf>
    <xf numFmtId="0" fontId="16" fillId="3" borderId="12" xfId="0" applyFont="1" applyFill="1" applyBorder="1" applyAlignment="1">
      <alignment horizontal="center" vertical="center" shrinkToFit="1"/>
    </xf>
    <xf numFmtId="41" fontId="32" fillId="8" borderId="58" xfId="3" applyFont="1" applyFill="1" applyBorder="1" applyAlignment="1">
      <alignment horizontal="center" vertical="center" shrinkToFit="1"/>
    </xf>
    <xf numFmtId="183" fontId="32" fillId="8" borderId="57" xfId="3" applyNumberFormat="1" applyFont="1" applyFill="1" applyBorder="1" applyAlignment="1">
      <alignment horizontal="center" vertical="center" shrinkToFit="1"/>
    </xf>
    <xf numFmtId="41" fontId="33" fillId="8" borderId="59" xfId="3" applyFont="1" applyFill="1" applyBorder="1" applyAlignment="1">
      <alignment horizontal="left" vertical="center" shrinkToFit="1"/>
    </xf>
    <xf numFmtId="41" fontId="79" fillId="0" borderId="59" xfId="3" applyFont="1" applyBorder="1" applyAlignment="1">
      <alignment horizontal="left" vertical="center" shrinkToFit="1"/>
    </xf>
    <xf numFmtId="41" fontId="79" fillId="8" borderId="60" xfId="3" applyFont="1" applyFill="1" applyBorder="1" applyAlignment="1">
      <alignment horizontal="left" vertical="center" shrinkToFit="1"/>
    </xf>
    <xf numFmtId="0" fontId="78" fillId="0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shrinkToFit="1"/>
    </xf>
    <xf numFmtId="0" fontId="32" fillId="0" borderId="179" xfId="0" applyFont="1" applyBorder="1" applyAlignment="1">
      <alignment horizontal="center" vertical="center" shrinkToFit="1"/>
    </xf>
    <xf numFmtId="179" fontId="32" fillId="0" borderId="180" xfId="3" applyNumberFormat="1" applyFont="1" applyBorder="1" applyAlignment="1">
      <alignment horizontal="center" vertical="center" shrinkToFit="1"/>
    </xf>
    <xf numFmtId="179" fontId="32" fillId="0" borderId="181" xfId="3" applyNumberFormat="1" applyFont="1" applyBorder="1" applyAlignment="1">
      <alignment horizontal="center" vertical="center" shrinkToFit="1"/>
    </xf>
    <xf numFmtId="0" fontId="32" fillId="8" borderId="183" xfId="0" applyFont="1" applyFill="1" applyBorder="1" applyAlignment="1">
      <alignment horizontal="center" vertical="center" shrinkToFit="1"/>
    </xf>
    <xf numFmtId="41" fontId="54" fillId="3" borderId="59" xfId="3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78" fillId="3" borderId="52" xfId="0" applyFont="1" applyFill="1" applyBorder="1" applyAlignment="1">
      <alignment horizontal="center" vertical="center" shrinkToFit="1"/>
    </xf>
    <xf numFmtId="0" fontId="78" fillId="0" borderId="52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181" fontId="32" fillId="0" borderId="0" xfId="3" applyNumberFormat="1" applyFont="1" applyBorder="1" applyAlignment="1">
      <alignment vertical="center" shrinkToFit="1"/>
    </xf>
    <xf numFmtId="41" fontId="32" fillId="0" borderId="0" xfId="0" applyNumberFormat="1" applyFont="1" applyBorder="1" applyAlignment="1">
      <alignment vertical="center" shrinkToFit="1"/>
    </xf>
    <xf numFmtId="41" fontId="32" fillId="0" borderId="184" xfId="3" applyFont="1" applyBorder="1" applyAlignment="1">
      <alignment horizontal="center" vertical="center" shrinkToFit="1"/>
    </xf>
    <xf numFmtId="41" fontId="32" fillId="0" borderId="185" xfId="3" applyFont="1" applyBorder="1" applyAlignment="1">
      <alignment horizontal="center" vertical="center" shrinkToFit="1"/>
    </xf>
    <xf numFmtId="43" fontId="32" fillId="0" borderId="9" xfId="3" applyNumberFormat="1" applyFont="1" applyBorder="1" applyAlignment="1">
      <alignment horizontal="center" vertical="center" shrinkToFit="1"/>
    </xf>
    <xf numFmtId="0" fontId="32" fillId="15" borderId="55" xfId="0" applyFont="1" applyFill="1" applyBorder="1" applyAlignment="1">
      <alignment horizontal="center" vertical="center" shrinkToFit="1"/>
    </xf>
    <xf numFmtId="0" fontId="32" fillId="15" borderId="52" xfId="0" applyFont="1" applyFill="1" applyBorder="1" applyAlignment="1">
      <alignment horizontal="center" vertical="center" shrinkToFit="1"/>
    </xf>
    <xf numFmtId="181" fontId="32" fillId="15" borderId="52" xfId="1" applyNumberFormat="1" applyFont="1" applyFill="1" applyBorder="1" applyAlignment="1">
      <alignment horizontal="right" vertical="center" shrinkToFit="1"/>
    </xf>
    <xf numFmtId="182" fontId="32" fillId="15" borderId="52" xfId="3" applyNumberFormat="1" applyFont="1" applyFill="1" applyBorder="1" applyAlignment="1">
      <alignment horizontal="center" vertical="center" shrinkToFit="1"/>
    </xf>
    <xf numFmtId="41" fontId="32" fillId="15" borderId="52" xfId="1" applyFont="1" applyFill="1" applyBorder="1" applyAlignment="1">
      <alignment horizontal="center" vertical="center" shrinkToFit="1"/>
    </xf>
    <xf numFmtId="41" fontId="32" fillId="15" borderId="56" xfId="3" applyFont="1" applyFill="1" applyBorder="1" applyAlignment="1">
      <alignment horizontal="center" vertical="center" shrinkToFit="1"/>
    </xf>
    <xf numFmtId="41" fontId="32" fillId="15" borderId="57" xfId="3" applyFont="1" applyFill="1" applyBorder="1" applyAlignment="1">
      <alignment horizontal="center" vertical="center" shrinkToFit="1"/>
    </xf>
    <xf numFmtId="41" fontId="32" fillId="15" borderId="52" xfId="3" applyFont="1" applyFill="1" applyBorder="1" applyAlignment="1">
      <alignment horizontal="center" vertical="center" shrinkToFit="1"/>
    </xf>
    <xf numFmtId="41" fontId="33" fillId="15" borderId="59" xfId="3" applyFont="1" applyFill="1" applyBorder="1" applyAlignment="1">
      <alignment horizontal="left" vertical="center" shrinkToFit="1"/>
    </xf>
    <xf numFmtId="41" fontId="79" fillId="15" borderId="59" xfId="3" applyFont="1" applyFill="1" applyBorder="1" applyAlignment="1">
      <alignment horizontal="left" vertical="center" shrinkToFit="1"/>
    </xf>
    <xf numFmtId="41" fontId="32" fillId="15" borderId="58" xfId="3" applyFont="1" applyFill="1" applyBorder="1" applyAlignment="1">
      <alignment horizontal="center" vertical="center" shrinkToFit="1"/>
    </xf>
    <xf numFmtId="0" fontId="32" fillId="8" borderId="54" xfId="0" applyFont="1" applyFill="1" applyBorder="1" applyAlignment="1">
      <alignment horizontal="center" vertical="center" shrinkToFit="1"/>
    </xf>
    <xf numFmtId="41" fontId="32" fillId="15" borderId="63" xfId="3" applyFont="1" applyFill="1" applyBorder="1" applyAlignment="1">
      <alignment horizontal="center" vertical="center" shrinkToFit="1"/>
    </xf>
    <xf numFmtId="0" fontId="78" fillId="8" borderId="186" xfId="0" applyFont="1" applyFill="1" applyBorder="1" applyAlignment="1">
      <alignment horizontal="center" vertical="center" shrinkToFit="1"/>
    </xf>
    <xf numFmtId="184" fontId="32" fillId="15" borderId="57" xfId="3" applyNumberFormat="1" applyFont="1" applyFill="1" applyBorder="1" applyAlignment="1">
      <alignment horizontal="center" vertical="center" shrinkToFit="1"/>
    </xf>
    <xf numFmtId="41" fontId="32" fillId="3" borderId="57" xfId="3" applyFont="1" applyFill="1" applyBorder="1" applyAlignment="1">
      <alignment horizontal="center" vertical="center" shrinkToFit="1"/>
    </xf>
    <xf numFmtId="41" fontId="32" fillId="0" borderId="57" xfId="3" applyFont="1" applyFill="1" applyBorder="1" applyAlignment="1">
      <alignment horizontal="center" vertical="center" shrinkToFit="1"/>
    </xf>
    <xf numFmtId="41" fontId="80" fillId="0" borderId="59" xfId="3" applyFont="1" applyBorder="1" applyAlignment="1">
      <alignment horizontal="left" vertical="center" shrinkToFit="1"/>
    </xf>
    <xf numFmtId="41" fontId="79" fillId="0" borderId="59" xfId="3" applyFont="1" applyFill="1" applyBorder="1" applyAlignment="1">
      <alignment horizontal="left" vertical="center" shrinkToFit="1"/>
    </xf>
    <xf numFmtId="41" fontId="32" fillId="0" borderId="58" xfId="3" applyFont="1" applyFill="1" applyBorder="1" applyAlignment="1">
      <alignment horizontal="center" vertical="center" shrinkToFit="1"/>
    </xf>
    <xf numFmtId="0" fontId="32" fillId="0" borderId="102" xfId="0" applyFont="1" applyFill="1" applyBorder="1" applyAlignment="1">
      <alignment horizontal="center" vertical="center" shrinkToFit="1"/>
    </xf>
    <xf numFmtId="0" fontId="32" fillId="0" borderId="65" xfId="0" applyFont="1" applyFill="1" applyBorder="1" applyAlignment="1">
      <alignment horizontal="center" vertical="center" shrinkToFit="1"/>
    </xf>
    <xf numFmtId="182" fontId="32" fillId="0" borderId="183" xfId="3" applyNumberFormat="1" applyFont="1" applyBorder="1" applyAlignment="1">
      <alignment horizontal="center" vertical="center" shrinkToFit="1"/>
    </xf>
    <xf numFmtId="41" fontId="32" fillId="0" borderId="55" xfId="3" applyFont="1" applyBorder="1" applyAlignment="1">
      <alignment horizontal="left" vertical="center" shrinkToFit="1"/>
    </xf>
    <xf numFmtId="41" fontId="32" fillId="0" borderId="65" xfId="3" applyFont="1" applyBorder="1" applyAlignment="1">
      <alignment horizontal="left" vertical="center" shrinkToFit="1"/>
    </xf>
    <xf numFmtId="41" fontId="32" fillId="0" borderId="11" xfId="3" applyFont="1" applyBorder="1" applyAlignment="1">
      <alignment horizontal="left" vertical="center" shrinkToFit="1"/>
    </xf>
    <xf numFmtId="0" fontId="32" fillId="0" borderId="55" xfId="0" applyFont="1" applyBorder="1" applyAlignment="1">
      <alignment horizontal="left" vertical="center" shrinkToFit="1"/>
    </xf>
    <xf numFmtId="0" fontId="16" fillId="3" borderId="160" xfId="0" applyFont="1" applyFill="1" applyBorder="1" applyAlignment="1">
      <alignment horizontal="center" vertical="center" shrinkToFit="1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182" fontId="19" fillId="0" borderId="51" xfId="3" applyNumberFormat="1" applyFont="1" applyFill="1" applyBorder="1" applyAlignment="1">
      <alignment horizontal="center" vertical="center" shrinkToFit="1"/>
    </xf>
    <xf numFmtId="41" fontId="19" fillId="0" borderId="53" xfId="3" applyFont="1" applyBorder="1" applyAlignment="1">
      <alignment horizontal="left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182" fontId="19" fillId="0" borderId="52" xfId="3" applyNumberFormat="1" applyFont="1" applyFill="1" applyBorder="1" applyAlignment="1">
      <alignment horizontal="center" vertical="center" shrinkToFit="1"/>
    </xf>
    <xf numFmtId="41" fontId="82" fillId="0" borderId="59" xfId="3" applyFont="1" applyBorder="1" applyAlignment="1">
      <alignment horizontal="left" vertical="center" shrinkToFit="1"/>
    </xf>
    <xf numFmtId="0" fontId="25" fillId="0" borderId="0" xfId="0" applyFont="1" applyFill="1" applyBorder="1" applyAlignment="1">
      <alignment vertical="center" shrinkToFit="1"/>
    </xf>
    <xf numFmtId="41" fontId="82" fillId="0" borderId="53" xfId="3" applyFont="1" applyBorder="1" applyAlignment="1">
      <alignment horizontal="left" vertical="center" shrinkToFit="1"/>
    </xf>
    <xf numFmtId="0" fontId="19" fillId="0" borderId="0" xfId="0" applyFont="1" applyAlignment="1">
      <alignment vertical="center"/>
    </xf>
    <xf numFmtId="181" fontId="19" fillId="0" borderId="0" xfId="3" applyNumberFormat="1" applyFont="1" applyFill="1" applyBorder="1" applyAlignment="1">
      <alignment horizontal="right" vertical="center" shrinkToFit="1"/>
    </xf>
    <xf numFmtId="41" fontId="19" fillId="0" borderId="0" xfId="3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181" fontId="19" fillId="0" borderId="0" xfId="3" applyNumberFormat="1" applyFont="1" applyFill="1" applyBorder="1" applyAlignment="1">
      <alignment horizontal="center" vertical="center" shrinkToFit="1"/>
    </xf>
    <xf numFmtId="179" fontId="19" fillId="0" borderId="0" xfId="3" applyNumberFormat="1" applyFont="1" applyFill="1" applyBorder="1" applyAlignment="1">
      <alignment horizontal="center" vertical="center" shrinkToFit="1"/>
    </xf>
    <xf numFmtId="182" fontId="19" fillId="0" borderId="0" xfId="3" applyNumberFormat="1" applyFont="1" applyFill="1" applyBorder="1" applyAlignment="1">
      <alignment horizontal="center" vertical="center" shrinkToFit="1"/>
    </xf>
    <xf numFmtId="0" fontId="32" fillId="0" borderId="187" xfId="0" applyFont="1" applyFill="1" applyBorder="1" applyAlignment="1">
      <alignment horizontal="center" vertical="center" shrinkToFit="1"/>
    </xf>
    <xf numFmtId="0" fontId="32" fillId="0" borderId="51" xfId="0" applyFont="1" applyFill="1" applyBorder="1" applyAlignment="1">
      <alignment horizontal="center" vertical="center" shrinkToFit="1"/>
    </xf>
    <xf numFmtId="41" fontId="32" fillId="0" borderId="59" xfId="3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182" fontId="32" fillId="8" borderId="54" xfId="3" applyNumberFormat="1" applyFont="1" applyFill="1" applyBorder="1" applyAlignment="1">
      <alignment horizontal="center" vertical="center" shrinkToFit="1"/>
    </xf>
    <xf numFmtId="41" fontId="32" fillId="8" borderId="60" xfId="3" applyFont="1" applyFill="1" applyBorder="1" applyAlignment="1">
      <alignment horizontal="center" vertical="center" shrinkToFit="1"/>
    </xf>
    <xf numFmtId="41" fontId="32" fillId="8" borderId="61" xfId="3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/>
    </xf>
    <xf numFmtId="41" fontId="32" fillId="0" borderId="59" xfId="3" applyFont="1" applyBorder="1" applyAlignment="1">
      <alignment horizontal="center" vertical="center" shrinkToFit="1"/>
    </xf>
    <xf numFmtId="199" fontId="0" fillId="0" borderId="51" xfId="0" applyNumberFormat="1" applyFont="1" applyBorder="1" applyAlignment="1">
      <alignment vertical="center"/>
    </xf>
    <xf numFmtId="199" fontId="0" fillId="0" borderId="52" xfId="0" applyNumberFormat="1" applyFont="1" applyBorder="1" applyAlignment="1">
      <alignment vertical="center"/>
    </xf>
    <xf numFmtId="181" fontId="32" fillId="3" borderId="52" xfId="3" applyNumberFormat="1" applyFont="1" applyFill="1" applyBorder="1" applyAlignment="1">
      <alignment horizontal="right" vertical="center" shrinkToFit="1"/>
    </xf>
    <xf numFmtId="0" fontId="31" fillId="3" borderId="55" xfId="0" applyFont="1" applyFill="1" applyBorder="1" applyAlignment="1">
      <alignment horizontal="center" vertical="center" shrinkToFit="1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shrinkToFit="1"/>
    </xf>
    <xf numFmtId="0" fontId="16" fillId="3" borderId="16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shrinkToFit="1"/>
    </xf>
    <xf numFmtId="0" fontId="16" fillId="3" borderId="162" xfId="0" applyFont="1" applyFill="1" applyBorder="1" applyAlignment="1">
      <alignment horizontal="center" vertical="center" shrinkToFit="1"/>
    </xf>
    <xf numFmtId="0" fontId="16" fillId="3" borderId="160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 wrapText="1"/>
    </xf>
    <xf numFmtId="0" fontId="20" fillId="16" borderId="40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15" fillId="16" borderId="11" xfId="0" applyFont="1" applyFill="1" applyBorder="1" applyAlignment="1">
      <alignment horizontal="center" shrinkToFit="1"/>
    </xf>
    <xf numFmtId="0" fontId="86" fillId="0" borderId="0" xfId="0" applyFont="1" applyBorder="1" applyAlignment="1">
      <alignment horizontal="center" vertical="center" shrinkToFit="1"/>
    </xf>
    <xf numFmtId="0" fontId="32" fillId="0" borderId="183" xfId="0" applyFont="1" applyFill="1" applyBorder="1" applyAlignment="1">
      <alignment horizontal="center" vertical="center" shrinkToFit="1"/>
    </xf>
    <xf numFmtId="183" fontId="32" fillId="0" borderId="57" xfId="3" applyNumberFormat="1" applyFont="1" applyFill="1" applyBorder="1" applyAlignment="1">
      <alignment horizontal="center" vertical="center" shrinkToFit="1"/>
    </xf>
    <xf numFmtId="41" fontId="32" fillId="0" borderId="60" xfId="3" applyFont="1" applyFill="1" applyBorder="1" applyAlignment="1">
      <alignment horizontal="center" vertical="center" shrinkToFit="1"/>
    </xf>
    <xf numFmtId="184" fontId="32" fillId="8" borderId="57" xfId="3" applyNumberFormat="1" applyFont="1" applyFill="1" applyBorder="1" applyAlignment="1">
      <alignment horizontal="center" vertical="center" shrinkToFit="1"/>
    </xf>
    <xf numFmtId="0" fontId="32" fillId="8" borderId="62" xfId="0" applyFont="1" applyFill="1" applyBorder="1" applyAlignment="1">
      <alignment horizontal="center" vertical="center" shrinkToFit="1"/>
    </xf>
    <xf numFmtId="41" fontId="32" fillId="8" borderId="185" xfId="3" applyFont="1" applyFill="1" applyBorder="1" applyAlignment="1">
      <alignment horizontal="center" vertical="center" shrinkToFit="1"/>
    </xf>
    <xf numFmtId="182" fontId="32" fillId="3" borderId="54" xfId="3" applyNumberFormat="1" applyFont="1" applyFill="1" applyBorder="1" applyAlignment="1">
      <alignment horizontal="center" vertical="center" shrinkToFit="1"/>
    </xf>
    <xf numFmtId="41" fontId="79" fillId="3" borderId="59" xfId="3" applyFont="1" applyFill="1" applyBorder="1" applyAlignment="1">
      <alignment horizontal="left" vertical="center" shrinkToFit="1"/>
    </xf>
    <xf numFmtId="41" fontId="32" fillId="3" borderId="102" xfId="1" applyFont="1" applyFill="1" applyBorder="1" applyAlignment="1">
      <alignment horizontal="center" vertical="center" shrinkToFit="1"/>
    </xf>
    <xf numFmtId="41" fontId="32" fillId="0" borderId="63" xfId="1" applyFont="1" applyBorder="1" applyAlignment="1">
      <alignment horizontal="center" vertical="center" shrinkToFit="1"/>
    </xf>
    <xf numFmtId="41" fontId="32" fillId="3" borderId="63" xfId="3" applyFont="1" applyFill="1" applyBorder="1" applyAlignment="1">
      <alignment horizontal="center" vertical="center" shrinkToFit="1"/>
    </xf>
    <xf numFmtId="41" fontId="32" fillId="3" borderId="62" xfId="3" applyFont="1" applyFill="1" applyBorder="1" applyAlignment="1">
      <alignment horizontal="center" vertical="center" shrinkToFit="1"/>
    </xf>
    <xf numFmtId="41" fontId="79" fillId="3" borderId="60" xfId="3" applyFont="1" applyFill="1" applyBorder="1" applyAlignment="1">
      <alignment horizontal="left" vertical="center" shrinkToFit="1"/>
    </xf>
    <xf numFmtId="41" fontId="32" fillId="3" borderId="60" xfId="3" applyFont="1" applyFill="1" applyBorder="1" applyAlignment="1">
      <alignment horizontal="center" vertical="center" shrinkToFit="1"/>
    </xf>
    <xf numFmtId="41" fontId="33" fillId="0" borderId="189" xfId="3" applyFont="1" applyBorder="1" applyAlignment="1">
      <alignment horizontal="left" vertical="center" shrinkToFit="1"/>
    </xf>
    <xf numFmtId="0" fontId="16" fillId="3" borderId="15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 shrinkToFit="1"/>
    </xf>
    <xf numFmtId="0" fontId="32" fillId="0" borderId="62" xfId="0" applyFont="1" applyFill="1" applyBorder="1" applyAlignment="1">
      <alignment horizontal="center" vertical="center" shrinkToFit="1"/>
    </xf>
    <xf numFmtId="182" fontId="32" fillId="3" borderId="102" xfId="3" applyNumberFormat="1" applyFont="1" applyFill="1" applyBorder="1" applyAlignment="1">
      <alignment horizontal="center" vertical="center" shrinkToFit="1"/>
    </xf>
    <xf numFmtId="0" fontId="32" fillId="3" borderId="16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16" borderId="19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/>
    </xf>
    <xf numFmtId="0" fontId="15" fillId="16" borderId="39" xfId="0" applyFont="1" applyFill="1" applyBorder="1" applyAlignment="1">
      <alignment horizontal="center" vertical="center" wrapText="1"/>
    </xf>
    <xf numFmtId="0" fontId="16" fillId="3" borderId="160" xfId="0" applyFont="1" applyFill="1" applyBorder="1" applyAlignment="1">
      <alignment horizontal="center" vertical="center" wrapText="1" shrinkToFit="1"/>
    </xf>
    <xf numFmtId="200" fontId="15" fillId="16" borderId="190" xfId="0" applyNumberFormat="1" applyFont="1" applyFill="1" applyBorder="1" applyAlignment="1">
      <alignment horizontal="center" vertical="center"/>
    </xf>
    <xf numFmtId="0" fontId="87" fillId="3" borderId="17" xfId="0" applyFont="1" applyFill="1" applyBorder="1" applyAlignment="1">
      <alignment horizontal="center" vertical="center" wrapText="1" shrinkToFit="1"/>
    </xf>
    <xf numFmtId="0" fontId="16" fillId="3" borderId="17" xfId="0" applyFont="1" applyFill="1" applyBorder="1" applyAlignment="1">
      <alignment horizontal="center" vertical="center"/>
    </xf>
    <xf numFmtId="0" fontId="16" fillId="3" borderId="19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2" xfId="0" applyFont="1" applyFill="1" applyBorder="1" applyAlignment="1">
      <alignment horizontal="center" vertical="center"/>
    </xf>
    <xf numFmtId="0" fontId="78" fillId="8" borderId="162" xfId="0" applyFont="1" applyFill="1" applyBorder="1" applyAlignment="1">
      <alignment horizontal="center" vertical="center" shrinkToFit="1"/>
    </xf>
    <xf numFmtId="201" fontId="32" fillId="0" borderId="52" xfId="3" applyNumberFormat="1" applyFont="1" applyBorder="1" applyAlignment="1">
      <alignment horizontal="center" vertical="center" shrinkToFit="1"/>
    </xf>
    <xf numFmtId="201" fontId="32" fillId="0" borderId="52" xfId="1" applyNumberFormat="1" applyFont="1" applyBorder="1" applyAlignment="1">
      <alignment horizontal="center" vertical="center" shrinkToFit="1"/>
    </xf>
    <xf numFmtId="0" fontId="87" fillId="3" borderId="191" xfId="0" applyFont="1" applyFill="1" applyBorder="1" applyAlignment="1">
      <alignment horizontal="center" vertical="center" wrapText="1" shrinkToFit="1"/>
    </xf>
    <xf numFmtId="0" fontId="32" fillId="17" borderId="62" xfId="0" applyFont="1" applyFill="1" applyBorder="1" applyAlignment="1">
      <alignment horizontal="center" vertical="center" shrinkToFit="1"/>
    </xf>
    <xf numFmtId="0" fontId="32" fillId="17" borderId="52" xfId="0" applyFont="1" applyFill="1" applyBorder="1" applyAlignment="1">
      <alignment horizontal="center" vertical="center" shrinkToFit="1"/>
    </xf>
    <xf numFmtId="181" fontId="32" fillId="17" borderId="52" xfId="1" applyNumberFormat="1" applyFont="1" applyFill="1" applyBorder="1" applyAlignment="1">
      <alignment horizontal="right" vertical="center" shrinkToFit="1"/>
    </xf>
    <xf numFmtId="182" fontId="32" fillId="17" borderId="52" xfId="3" applyNumberFormat="1" applyFont="1" applyFill="1" applyBorder="1" applyAlignment="1">
      <alignment horizontal="center" vertical="center" shrinkToFit="1"/>
    </xf>
    <xf numFmtId="41" fontId="32" fillId="17" borderId="52" xfId="1" applyFont="1" applyFill="1" applyBorder="1" applyAlignment="1">
      <alignment horizontal="center" vertical="center" shrinkToFit="1"/>
    </xf>
    <xf numFmtId="41" fontId="32" fillId="17" borderId="56" xfId="3" applyFont="1" applyFill="1" applyBorder="1" applyAlignment="1">
      <alignment horizontal="center" vertical="center" shrinkToFit="1"/>
    </xf>
    <xf numFmtId="41" fontId="88" fillId="17" borderId="57" xfId="3" applyFont="1" applyFill="1" applyBorder="1" applyAlignment="1">
      <alignment horizontal="center" vertical="center" shrinkToFit="1"/>
    </xf>
    <xf numFmtId="182" fontId="88" fillId="17" borderId="52" xfId="3" applyNumberFormat="1" applyFont="1" applyFill="1" applyBorder="1" applyAlignment="1">
      <alignment horizontal="center" vertical="center" shrinkToFit="1"/>
    </xf>
    <xf numFmtId="41" fontId="88" fillId="17" borderId="52" xfId="1" applyFont="1" applyFill="1" applyBorder="1" applyAlignment="1">
      <alignment horizontal="center" vertical="center" shrinkToFit="1"/>
    </xf>
    <xf numFmtId="41" fontId="88" fillId="17" borderId="52" xfId="3" applyFont="1" applyFill="1" applyBorder="1" applyAlignment="1">
      <alignment horizontal="center" vertical="center" shrinkToFit="1"/>
    </xf>
    <xf numFmtId="41" fontId="88" fillId="17" borderId="59" xfId="3" applyFont="1" applyFill="1" applyBorder="1" applyAlignment="1">
      <alignment horizontal="left" vertical="center" shrinkToFit="1"/>
    </xf>
    <xf numFmtId="0" fontId="32" fillId="17" borderId="55" xfId="0" applyFont="1" applyFill="1" applyBorder="1" applyAlignment="1">
      <alignment horizontal="center" vertical="center" shrinkToFit="1"/>
    </xf>
    <xf numFmtId="41" fontId="32" fillId="17" borderId="52" xfId="3" applyFont="1" applyFill="1" applyBorder="1" applyAlignment="1">
      <alignment horizontal="center" vertical="center" shrinkToFit="1"/>
    </xf>
    <xf numFmtId="41" fontId="88" fillId="17" borderId="60" xfId="3" applyFont="1" applyFill="1" applyBorder="1" applyAlignment="1">
      <alignment horizontal="left" vertical="center" shrinkToFit="1"/>
    </xf>
    <xf numFmtId="181" fontId="32" fillId="17" borderId="52" xfId="3" applyNumberFormat="1" applyFont="1" applyFill="1" applyBorder="1" applyAlignment="1">
      <alignment horizontal="right" vertical="center" shrinkToFit="1"/>
    </xf>
    <xf numFmtId="0" fontId="75" fillId="0" borderId="118" xfId="0" applyFont="1" applyBorder="1" applyAlignment="1">
      <alignment horizontal="center" vertical="center" shrinkToFit="1"/>
    </xf>
    <xf numFmtId="0" fontId="89" fillId="0" borderId="121" xfId="0" applyFont="1" applyBorder="1" applyAlignment="1">
      <alignment horizontal="center" vertical="center" shrinkToFit="1"/>
    </xf>
    <xf numFmtId="0" fontId="89" fillId="0" borderId="124" xfId="0" applyFont="1" applyBorder="1" applyAlignment="1">
      <alignment horizontal="center" vertical="center" shrinkToFit="1"/>
    </xf>
    <xf numFmtId="41" fontId="33" fillId="17" borderId="59" xfId="3" applyFont="1" applyFill="1" applyBorder="1" applyAlignment="1">
      <alignment horizontal="left" vertical="center" shrinkToFit="1"/>
    </xf>
    <xf numFmtId="41" fontId="32" fillId="3" borderId="61" xfId="3" applyFont="1" applyFill="1" applyBorder="1" applyAlignment="1">
      <alignment horizontal="center" vertical="center" shrinkToFit="1"/>
    </xf>
    <xf numFmtId="0" fontId="32" fillId="3" borderId="183" xfId="0" applyFont="1" applyFill="1" applyBorder="1" applyAlignment="1">
      <alignment horizontal="center" vertical="center" shrinkToFit="1"/>
    </xf>
    <xf numFmtId="41" fontId="32" fillId="3" borderId="63" xfId="1" applyFont="1" applyFill="1" applyBorder="1" applyAlignment="1">
      <alignment horizontal="center" vertical="center" shrinkToFit="1"/>
    </xf>
    <xf numFmtId="41" fontId="33" fillId="3" borderId="60" xfId="3" applyFont="1" applyFill="1" applyBorder="1" applyAlignment="1">
      <alignment horizontal="left" vertical="center" shrinkToFit="1"/>
    </xf>
    <xf numFmtId="41" fontId="32" fillId="17" borderId="60" xfId="3" applyFont="1" applyFill="1" applyBorder="1" applyAlignment="1">
      <alignment horizontal="center" vertical="center" shrinkToFit="1"/>
    </xf>
    <xf numFmtId="41" fontId="32" fillId="17" borderId="61" xfId="3" applyFont="1" applyFill="1" applyBorder="1" applyAlignment="1">
      <alignment horizontal="center" vertical="center" shrinkToFit="1"/>
    </xf>
    <xf numFmtId="0" fontId="32" fillId="17" borderId="183" xfId="0" applyFont="1" applyFill="1" applyBorder="1" applyAlignment="1">
      <alignment horizontal="center" vertical="center" shrinkToFit="1"/>
    </xf>
    <xf numFmtId="182" fontId="32" fillId="17" borderId="102" xfId="3" applyNumberFormat="1" applyFont="1" applyFill="1" applyBorder="1" applyAlignment="1">
      <alignment horizontal="center" vertical="center" shrinkToFit="1"/>
    </xf>
    <xf numFmtId="41" fontId="32" fillId="17" borderId="63" xfId="1" applyFont="1" applyFill="1" applyBorder="1" applyAlignment="1">
      <alignment horizontal="center" vertical="center" shrinkToFit="1"/>
    </xf>
    <xf numFmtId="41" fontId="33" fillId="17" borderId="60" xfId="3" applyFont="1" applyFill="1" applyBorder="1" applyAlignment="1">
      <alignment horizontal="left" vertical="center" shrinkToFit="1"/>
    </xf>
    <xf numFmtId="0" fontId="0" fillId="13" borderId="55" xfId="0" applyFont="1" applyFill="1" applyBorder="1" applyAlignment="1">
      <alignment horizontal="center" vertical="center" shrinkToFit="1"/>
    </xf>
    <xf numFmtId="200" fontId="94" fillId="16" borderId="190" xfId="0" applyNumberFormat="1" applyFont="1" applyFill="1" applyBorder="1" applyAlignment="1">
      <alignment horizontal="center" vertical="center"/>
    </xf>
    <xf numFmtId="200" fontId="15" fillId="16" borderId="9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200" fontId="95" fillId="16" borderId="198" xfId="0" applyNumberFormat="1" applyFont="1" applyFill="1" applyBorder="1" applyAlignment="1">
      <alignment horizontal="center" vertical="center"/>
    </xf>
    <xf numFmtId="0" fontId="15" fillId="16" borderId="16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 shrinkToFit="1"/>
    </xf>
    <xf numFmtId="0" fontId="16" fillId="0" borderId="200" xfId="0" applyFont="1" applyFill="1" applyBorder="1" applyAlignment="1">
      <alignment horizontal="center" vertical="center"/>
    </xf>
    <xf numFmtId="0" fontId="16" fillId="0" borderId="199" xfId="0" applyFont="1" applyFill="1" applyBorder="1" applyAlignment="1">
      <alignment horizontal="center" vertical="center"/>
    </xf>
    <xf numFmtId="0" fontId="96" fillId="3" borderId="12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200" fontId="81" fillId="16" borderId="9" xfId="0" applyNumberFormat="1" applyFont="1" applyFill="1" applyBorder="1" applyAlignment="1">
      <alignment horizontal="center" vertical="center"/>
    </xf>
    <xf numFmtId="200" fontId="97" fillId="16" borderId="9" xfId="0" applyNumberFormat="1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 shrinkToFit="1"/>
    </xf>
    <xf numFmtId="179" fontId="11" fillId="0" borderId="32" xfId="0" applyNumberFormat="1" applyFont="1" applyFill="1" applyBorder="1" applyAlignment="1">
      <alignment horizontal="center" vertical="center"/>
    </xf>
    <xf numFmtId="179" fontId="11" fillId="0" borderId="34" xfId="0" applyNumberFormat="1" applyFont="1" applyFill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/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/>
    <xf numFmtId="0" fontId="6" fillId="0" borderId="22" xfId="0" applyFont="1" applyFill="1" applyBorder="1" applyAlignment="1">
      <alignment horizontal="left" vertical="center"/>
    </xf>
    <xf numFmtId="0" fontId="7" fillId="0" borderId="22" xfId="0" applyFont="1" applyBorder="1" applyAlignment="1"/>
    <xf numFmtId="0" fontId="8" fillId="0" borderId="22" xfId="0" applyFont="1" applyBorder="1" applyAlignment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5" fillId="3" borderId="4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left" vertical="center"/>
    </xf>
    <xf numFmtId="0" fontId="21" fillId="0" borderId="0" xfId="0" applyFont="1" applyBorder="1"/>
    <xf numFmtId="0" fontId="21" fillId="0" borderId="38" xfId="0" applyFont="1" applyBorder="1"/>
    <xf numFmtId="0" fontId="21" fillId="0" borderId="24" xfId="0" applyFont="1" applyBorder="1"/>
    <xf numFmtId="0" fontId="21" fillId="0" borderId="25" xfId="0" applyFont="1" applyBorder="1"/>
    <xf numFmtId="0" fontId="21" fillId="0" borderId="26" xfId="0" applyFont="1" applyBorder="1"/>
    <xf numFmtId="0" fontId="28" fillId="10" borderId="41" xfId="0" applyFont="1" applyFill="1" applyBorder="1" applyAlignment="1">
      <alignment horizontal="center" vertical="center" shrinkToFit="1"/>
    </xf>
    <xf numFmtId="0" fontId="28" fillId="10" borderId="42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14" fontId="24" fillId="0" borderId="0" xfId="0" applyNumberFormat="1" applyFont="1" applyBorder="1" applyAlignment="1">
      <alignment horizontal="left" vertical="center"/>
    </xf>
    <xf numFmtId="180" fontId="26" fillId="0" borderId="0" xfId="0" applyNumberFormat="1" applyFont="1" applyAlignment="1">
      <alignment horizontal="left" vertical="center"/>
    </xf>
    <xf numFmtId="0" fontId="28" fillId="4" borderId="41" xfId="0" applyFont="1" applyFill="1" applyBorder="1" applyAlignment="1">
      <alignment horizontal="center" vertical="center" shrinkToFit="1"/>
    </xf>
    <xf numFmtId="0" fontId="28" fillId="4" borderId="42" xfId="0" applyFont="1" applyFill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5" borderId="43" xfId="0" applyFont="1" applyFill="1" applyBorder="1" applyAlignment="1">
      <alignment horizontal="center" vertical="center" shrinkToFit="1"/>
    </xf>
    <xf numFmtId="0" fontId="29" fillId="5" borderId="44" xfId="0" applyFont="1" applyFill="1" applyBorder="1" applyAlignment="1">
      <alignment horizontal="center" vertical="center" shrinkToFit="1"/>
    </xf>
    <xf numFmtId="0" fontId="29" fillId="3" borderId="41" xfId="0" applyFont="1" applyFill="1" applyBorder="1" applyAlignment="1">
      <alignment horizontal="center" vertical="center" shrinkToFit="1"/>
    </xf>
    <xf numFmtId="0" fontId="29" fillId="3" borderId="42" xfId="0" applyFont="1" applyFill="1" applyBorder="1" applyAlignment="1">
      <alignment horizontal="center" vertical="center" shrinkToFit="1"/>
    </xf>
    <xf numFmtId="0" fontId="29" fillId="5" borderId="45" xfId="0" applyFont="1" applyFill="1" applyBorder="1" applyAlignment="1">
      <alignment horizontal="center" vertical="center" shrinkToFit="1"/>
    </xf>
    <xf numFmtId="0" fontId="31" fillId="5" borderId="10" xfId="0" applyFont="1" applyFill="1" applyBorder="1" applyAlignment="1">
      <alignment horizontal="center" vertical="center" shrinkToFit="1"/>
    </xf>
    <xf numFmtId="0" fontId="31" fillId="5" borderId="26" xfId="0" applyFont="1" applyFill="1" applyBorder="1" applyAlignment="1">
      <alignment horizontal="center" vertical="center" shrinkToFit="1"/>
    </xf>
    <xf numFmtId="0" fontId="28" fillId="6" borderId="41" xfId="0" applyFont="1" applyFill="1" applyBorder="1" applyAlignment="1">
      <alignment horizontal="center" vertical="center" shrinkToFit="1"/>
    </xf>
    <xf numFmtId="0" fontId="28" fillId="6" borderId="42" xfId="0" applyFont="1" applyFill="1" applyBorder="1" applyAlignment="1">
      <alignment horizontal="center" vertical="center" shrinkToFit="1"/>
    </xf>
    <xf numFmtId="0" fontId="31" fillId="0" borderId="43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31" fillId="5" borderId="43" xfId="0" applyFont="1" applyFill="1" applyBorder="1" applyAlignment="1">
      <alignment horizontal="center" vertical="center" shrinkToFit="1"/>
    </xf>
    <xf numFmtId="0" fontId="31" fillId="5" borderId="44" xfId="0" applyFont="1" applyFill="1" applyBorder="1" applyAlignment="1">
      <alignment horizontal="center" vertical="center" shrinkToFit="1"/>
    </xf>
    <xf numFmtId="0" fontId="31" fillId="5" borderId="49" xfId="0" applyFont="1" applyFill="1" applyBorder="1" applyAlignment="1">
      <alignment horizontal="center" vertical="center" shrinkToFit="1"/>
    </xf>
    <xf numFmtId="0" fontId="31" fillId="0" borderId="66" xfId="0" applyFont="1" applyBorder="1" applyAlignment="1">
      <alignment horizontal="center" vertical="center" shrinkToFit="1"/>
    </xf>
    <xf numFmtId="0" fontId="31" fillId="0" borderId="77" xfId="0" applyFont="1" applyBorder="1" applyAlignment="1">
      <alignment horizontal="center" vertical="center" shrinkToFit="1"/>
    </xf>
    <xf numFmtId="41" fontId="31" fillId="0" borderId="78" xfId="0" applyNumberFormat="1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179" fontId="31" fillId="3" borderId="78" xfId="0" applyNumberFormat="1" applyFont="1" applyFill="1" applyBorder="1" applyAlignment="1">
      <alignment horizontal="center" vertical="center" shrinkToFit="1"/>
    </xf>
    <xf numFmtId="0" fontId="0" fillId="3" borderId="79" xfId="0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179" fontId="31" fillId="9" borderId="78" xfId="0" applyNumberFormat="1" applyFont="1" applyFill="1" applyBorder="1" applyAlignment="1">
      <alignment horizontal="center" vertical="center" shrinkToFit="1"/>
    </xf>
    <xf numFmtId="179" fontId="31" fillId="9" borderId="80" xfId="0" applyNumberFormat="1" applyFont="1" applyFill="1" applyBorder="1" applyAlignment="1">
      <alignment horizontal="center" vertical="center" shrinkToFit="1"/>
    </xf>
    <xf numFmtId="0" fontId="29" fillId="5" borderId="42" xfId="0" applyFont="1" applyFill="1" applyBorder="1" applyAlignment="1">
      <alignment horizontal="center" vertical="center" shrinkToFit="1"/>
    </xf>
    <xf numFmtId="0" fontId="31" fillId="3" borderId="0" xfId="0" applyFont="1" applyFill="1" applyBorder="1" applyAlignment="1">
      <alignment horizontal="center" vertical="center" shrinkToFit="1"/>
    </xf>
    <xf numFmtId="0" fontId="25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9" fontId="34" fillId="0" borderId="87" xfId="3" applyNumberFormat="1" applyFont="1" applyBorder="1" applyAlignment="1">
      <alignment horizontal="center" vertical="center" shrinkToFit="1"/>
    </xf>
    <xf numFmtId="179" fontId="34" fillId="0" borderId="88" xfId="3" applyNumberFormat="1" applyFont="1" applyBorder="1" applyAlignment="1">
      <alignment horizontal="center" vertical="center" shrinkToFit="1"/>
    </xf>
    <xf numFmtId="179" fontId="34" fillId="0" borderId="92" xfId="3" applyNumberFormat="1" applyFont="1" applyBorder="1" applyAlignment="1">
      <alignment horizontal="center" vertical="center" shrinkToFit="1"/>
    </xf>
    <xf numFmtId="179" fontId="34" fillId="0" borderId="38" xfId="3" applyNumberFormat="1" applyFont="1" applyBorder="1" applyAlignment="1">
      <alignment horizontal="center" vertical="center" shrinkToFit="1"/>
    </xf>
    <xf numFmtId="179" fontId="34" fillId="0" borderId="95" xfId="3" applyNumberFormat="1" applyFont="1" applyBorder="1" applyAlignment="1">
      <alignment horizontal="center" vertical="center" shrinkToFit="1"/>
    </xf>
    <xf numFmtId="179" fontId="34" fillId="0" borderId="26" xfId="3" applyNumberFormat="1" applyFont="1" applyBorder="1" applyAlignment="1">
      <alignment horizontal="center" vertical="center" shrinkToFit="1"/>
    </xf>
    <xf numFmtId="179" fontId="32" fillId="0" borderId="90" xfId="3" applyNumberFormat="1" applyFont="1" applyBorder="1" applyAlignment="1">
      <alignment horizontal="center" vertical="center" shrinkToFit="1"/>
    </xf>
    <xf numFmtId="179" fontId="32" fillId="0" borderId="91" xfId="3" applyNumberFormat="1" applyFont="1" applyBorder="1" applyAlignment="1">
      <alignment horizontal="center" vertical="center" shrinkToFit="1"/>
    </xf>
    <xf numFmtId="179" fontId="32" fillId="0" borderId="93" xfId="3" applyNumberFormat="1" applyFont="1" applyBorder="1" applyAlignment="1">
      <alignment horizontal="center" vertical="center" shrinkToFit="1"/>
    </xf>
    <xf numFmtId="179" fontId="32" fillId="0" borderId="94" xfId="3" applyNumberFormat="1" applyFont="1" applyBorder="1" applyAlignment="1">
      <alignment horizontal="center" vertical="center" shrinkToFit="1"/>
    </xf>
    <xf numFmtId="179" fontId="32" fillId="0" borderId="85" xfId="3" applyNumberFormat="1" applyFont="1" applyBorder="1" applyAlignment="1">
      <alignment horizontal="center" vertical="center" shrinkToFit="1"/>
    </xf>
    <xf numFmtId="179" fontId="32" fillId="0" borderId="86" xfId="3" applyNumberFormat="1" applyFont="1" applyBorder="1" applyAlignment="1">
      <alignment horizontal="center" vertical="center" shrinkToFit="1"/>
    </xf>
    <xf numFmtId="41" fontId="32" fillId="12" borderId="82" xfId="3" applyFont="1" applyFill="1" applyBorder="1" applyAlignment="1">
      <alignment horizontal="center" vertical="center" shrinkToFit="1"/>
    </xf>
    <xf numFmtId="41" fontId="32" fillId="12" borderId="84" xfId="3" applyFont="1" applyFill="1" applyBorder="1" applyAlignment="1">
      <alignment horizontal="center" vertical="center" shrinkToFit="1"/>
    </xf>
    <xf numFmtId="181" fontId="32" fillId="12" borderId="82" xfId="3" applyNumberFormat="1" applyFont="1" applyFill="1" applyBorder="1" applyAlignment="1">
      <alignment horizontal="center" vertical="center" shrinkToFit="1"/>
    </xf>
    <xf numFmtId="181" fontId="32" fillId="12" borderId="83" xfId="3" applyNumberFormat="1" applyFont="1" applyFill="1" applyBorder="1" applyAlignment="1">
      <alignment horizontal="center" vertical="center" shrinkToFit="1"/>
    </xf>
    <xf numFmtId="181" fontId="32" fillId="0" borderId="17" xfId="3" applyNumberFormat="1" applyFont="1" applyBorder="1" applyAlignment="1">
      <alignment horizontal="center" vertical="center" shrinkToFit="1"/>
    </xf>
    <xf numFmtId="41" fontId="32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41" fontId="31" fillId="0" borderId="78" xfId="0" applyNumberFormat="1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179" fontId="31" fillId="3" borderId="79" xfId="0" applyNumberFormat="1" applyFont="1" applyFill="1" applyBorder="1" applyAlignment="1">
      <alignment horizontal="center" vertical="center" shrinkToFit="1"/>
    </xf>
    <xf numFmtId="179" fontId="31" fillId="3" borderId="80" xfId="0" applyNumberFormat="1" applyFont="1" applyFill="1" applyBorder="1" applyAlignment="1">
      <alignment horizontal="center" vertical="center" shrinkToFit="1"/>
    </xf>
    <xf numFmtId="179" fontId="77" fillId="9" borderId="78" xfId="0" applyNumberFormat="1" applyFont="1" applyFill="1" applyBorder="1" applyAlignment="1">
      <alignment horizontal="center" vertical="center" shrinkToFit="1"/>
    </xf>
    <xf numFmtId="179" fontId="77" fillId="9" borderId="99" xfId="0" applyNumberFormat="1" applyFont="1" applyFill="1" applyBorder="1" applyAlignment="1">
      <alignment horizontal="center" vertical="center" shrinkToFit="1"/>
    </xf>
    <xf numFmtId="179" fontId="31" fillId="9" borderId="99" xfId="0" applyNumberFormat="1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1" fontId="32" fillId="0" borderId="20" xfId="0" applyNumberFormat="1" applyFont="1" applyBorder="1" applyAlignment="1">
      <alignment horizontal="center" vertical="center" shrinkToFit="1"/>
    </xf>
    <xf numFmtId="41" fontId="32" fillId="0" borderId="12" xfId="0" applyNumberFormat="1" applyFont="1" applyBorder="1" applyAlignment="1">
      <alignment horizontal="center" vertical="center" shrinkToFit="1"/>
    </xf>
    <xf numFmtId="41" fontId="32" fillId="0" borderId="14" xfId="0" applyNumberFormat="1" applyFont="1" applyBorder="1" applyAlignment="1">
      <alignment horizontal="center" vertical="center" shrinkToFit="1"/>
    </xf>
    <xf numFmtId="41" fontId="32" fillId="0" borderId="182" xfId="0" applyNumberFormat="1" applyFont="1" applyBorder="1" applyAlignment="1">
      <alignment vertical="center" shrinkToFit="1"/>
    </xf>
    <xf numFmtId="41" fontId="32" fillId="0" borderId="188" xfId="0" applyNumberFormat="1" applyFont="1" applyBorder="1" applyAlignment="1">
      <alignment vertical="center" shrinkToFit="1"/>
    </xf>
    <xf numFmtId="41" fontId="32" fillId="0" borderId="160" xfId="0" applyNumberFormat="1" applyFont="1" applyBorder="1" applyAlignment="1">
      <alignment vertical="center" shrinkToFit="1"/>
    </xf>
    <xf numFmtId="41" fontId="32" fillId="0" borderId="162" xfId="0" applyNumberFormat="1" applyFont="1" applyBorder="1" applyAlignment="1">
      <alignment vertical="center" shrinkToFit="1"/>
    </xf>
    <xf numFmtId="41" fontId="32" fillId="0" borderId="154" xfId="0" applyNumberFormat="1" applyFont="1" applyBorder="1" applyAlignment="1">
      <alignment vertical="center" shrinkToFit="1"/>
    </xf>
    <xf numFmtId="41" fontId="32" fillId="0" borderId="168" xfId="0" applyNumberFormat="1" applyFont="1" applyBorder="1" applyAlignment="1">
      <alignment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5" borderId="103" xfId="0" applyFont="1" applyFill="1" applyBorder="1" applyAlignment="1">
      <alignment horizontal="center" vertical="center" shrinkToFit="1"/>
    </xf>
    <xf numFmtId="0" fontId="29" fillId="3" borderId="22" xfId="0" applyFont="1" applyFill="1" applyBorder="1" applyAlignment="1">
      <alignment horizontal="center" vertical="center" shrinkToFit="1"/>
    </xf>
    <xf numFmtId="41" fontId="32" fillId="0" borderId="17" xfId="1" applyFont="1" applyBorder="1" applyAlignment="1">
      <alignment horizontal="center" vertical="center" shrinkToFit="1"/>
    </xf>
    <xf numFmtId="0" fontId="25" fillId="0" borderId="92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32" fillId="13" borderId="105" xfId="0" applyFont="1" applyFill="1" applyBorder="1" applyAlignment="1">
      <alignment horizontal="center" vertical="center"/>
    </xf>
    <xf numFmtId="0" fontId="32" fillId="13" borderId="106" xfId="0" applyFont="1" applyFill="1" applyBorder="1" applyAlignment="1">
      <alignment horizontal="center" vertical="center"/>
    </xf>
    <xf numFmtId="9" fontId="32" fillId="0" borderId="108" xfId="2" applyFont="1" applyBorder="1" applyAlignment="1">
      <alignment horizontal="center" vertical="center"/>
    </xf>
    <xf numFmtId="179" fontId="33" fillId="0" borderId="109" xfId="2" applyNumberFormat="1" applyFont="1" applyBorder="1" applyAlignment="1">
      <alignment horizontal="center" vertical="center"/>
    </xf>
    <xf numFmtId="179" fontId="33" fillId="0" borderId="88" xfId="2" applyNumberFormat="1" applyFont="1" applyBorder="1" applyAlignment="1">
      <alignment horizontal="center" vertical="center"/>
    </xf>
    <xf numFmtId="179" fontId="33" fillId="0" borderId="112" xfId="2" applyNumberFormat="1" applyFont="1" applyBorder="1" applyAlignment="1">
      <alignment horizontal="center" vertical="center"/>
    </xf>
    <xf numFmtId="179" fontId="33" fillId="0" borderId="38" xfId="2" applyNumberFormat="1" applyFont="1" applyBorder="1" applyAlignment="1">
      <alignment horizontal="center" vertical="center"/>
    </xf>
    <xf numFmtId="179" fontId="33" fillId="0" borderId="114" xfId="2" applyNumberFormat="1" applyFont="1" applyBorder="1" applyAlignment="1">
      <alignment horizontal="center" vertical="center"/>
    </xf>
    <xf numFmtId="179" fontId="33" fillId="0" borderId="26" xfId="2" applyNumberFormat="1" applyFont="1" applyBorder="1" applyAlignment="1">
      <alignment horizontal="center" vertical="center"/>
    </xf>
    <xf numFmtId="9" fontId="32" fillId="0" borderId="111" xfId="2" applyFont="1" applyBorder="1" applyAlignment="1">
      <alignment horizontal="center" vertical="center"/>
    </xf>
    <xf numFmtId="9" fontId="32" fillId="0" borderId="196" xfId="2" applyFont="1" applyBorder="1" applyAlignment="1">
      <alignment horizontal="center" vertical="center"/>
    </xf>
    <xf numFmtId="9" fontId="32" fillId="0" borderId="197" xfId="2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41" fontId="36" fillId="0" borderId="17" xfId="0" applyNumberFormat="1" applyFont="1" applyBorder="1" applyAlignment="1">
      <alignment horizontal="center" vertical="center"/>
    </xf>
    <xf numFmtId="0" fontId="37" fillId="0" borderId="115" xfId="0" applyFont="1" applyBorder="1" applyAlignment="1">
      <alignment horizontal="center" shrinkToFit="1"/>
    </xf>
    <xf numFmtId="0" fontId="37" fillId="0" borderId="116" xfId="0" applyFont="1" applyBorder="1" applyAlignment="1">
      <alignment horizontal="center" shrinkToFit="1"/>
    </xf>
    <xf numFmtId="0" fontId="37" fillId="0" borderId="117" xfId="0" applyFont="1" applyBorder="1" applyAlignment="1">
      <alignment horizontal="center" shrinkToFit="1"/>
    </xf>
    <xf numFmtId="185" fontId="75" fillId="0" borderId="119" xfId="0" applyNumberFormat="1" applyFont="1" applyBorder="1" applyAlignment="1">
      <alignment horizontal="center" vertical="center" shrinkToFit="1"/>
    </xf>
    <xf numFmtId="185" fontId="75" fillId="0" borderId="120" xfId="0" applyNumberFormat="1" applyFont="1" applyBorder="1" applyAlignment="1">
      <alignment horizontal="center" vertical="center" shrinkToFit="1"/>
    </xf>
    <xf numFmtId="200" fontId="75" fillId="0" borderId="119" xfId="0" applyNumberFormat="1" applyFont="1" applyBorder="1" applyAlignment="1">
      <alignment horizontal="center" vertical="center" shrinkToFit="1"/>
    </xf>
    <xf numFmtId="200" fontId="75" fillId="0" borderId="120" xfId="0" applyNumberFormat="1" applyFont="1" applyBorder="1" applyAlignment="1">
      <alignment horizontal="center" vertical="center" shrinkToFit="1"/>
    </xf>
    <xf numFmtId="0" fontId="39" fillId="0" borderId="122" xfId="0" applyFont="1" applyBorder="1" applyAlignment="1">
      <alignment horizontal="left" vertical="center" shrinkToFit="1"/>
    </xf>
    <xf numFmtId="0" fontId="39" fillId="0" borderId="123" xfId="0" applyFont="1" applyBorder="1" applyAlignment="1">
      <alignment horizontal="left" vertical="center" shrinkToFit="1"/>
    </xf>
    <xf numFmtId="0" fontId="38" fillId="0" borderId="121" xfId="0" applyFont="1" applyBorder="1" applyAlignment="1">
      <alignment horizontal="center" vertical="center" shrinkToFit="1"/>
    </xf>
    <xf numFmtId="0" fontId="38" fillId="0" borderId="124" xfId="0" applyFont="1" applyBorder="1" applyAlignment="1">
      <alignment horizontal="center" vertical="center" shrinkToFit="1"/>
    </xf>
    <xf numFmtId="186" fontId="39" fillId="0" borderId="126" xfId="0" applyNumberFormat="1" applyFont="1" applyBorder="1" applyAlignment="1">
      <alignment horizontal="center" vertical="center" shrinkToFit="1"/>
    </xf>
    <xf numFmtId="0" fontId="39" fillId="0" borderId="126" xfId="0" applyFont="1" applyBorder="1" applyAlignment="1">
      <alignment horizontal="center" vertical="center" shrinkToFit="1"/>
    </xf>
    <xf numFmtId="0" fontId="39" fillId="0" borderId="127" xfId="0" applyFont="1" applyBorder="1" applyAlignment="1">
      <alignment horizontal="center" vertical="center" shrinkToFit="1"/>
    </xf>
    <xf numFmtId="185" fontId="73" fillId="0" borderId="129" xfId="0" applyNumberFormat="1" applyFont="1" applyBorder="1" applyAlignment="1">
      <alignment horizontal="center" vertical="center" shrinkToFit="1"/>
    </xf>
    <xf numFmtId="185" fontId="73" fillId="0" borderId="130" xfId="0" applyNumberFormat="1" applyFont="1" applyBorder="1" applyAlignment="1">
      <alignment horizontal="center" vertical="center" shrinkToFit="1"/>
    </xf>
    <xf numFmtId="0" fontId="38" fillId="0" borderId="131" xfId="0" applyFont="1" applyBorder="1" applyAlignment="1">
      <alignment horizontal="center" vertical="center" shrinkToFit="1"/>
    </xf>
    <xf numFmtId="0" fontId="89" fillId="0" borderId="124" xfId="0" applyFont="1" applyBorder="1" applyAlignment="1">
      <alignment horizontal="center" vertical="center" shrinkToFit="1"/>
    </xf>
    <xf numFmtId="0" fontId="89" fillId="0" borderId="131" xfId="0" applyFont="1" applyBorder="1" applyAlignment="1">
      <alignment horizontal="center" vertical="center" shrinkToFit="1"/>
    </xf>
    <xf numFmtId="0" fontId="90" fillId="0" borderId="163" xfId="0" applyFont="1" applyBorder="1" applyAlignment="1">
      <alignment horizontal="left" vertical="center" wrapText="1" shrinkToFit="1"/>
    </xf>
    <xf numFmtId="0" fontId="90" fillId="0" borderId="164" xfId="0" applyFont="1" applyBorder="1" applyAlignment="1">
      <alignment horizontal="left" vertical="center" shrinkToFit="1"/>
    </xf>
    <xf numFmtId="0" fontId="90" fillId="0" borderId="165" xfId="0" applyFont="1" applyBorder="1" applyAlignment="1">
      <alignment horizontal="left" vertical="center" shrinkToFit="1"/>
    </xf>
    <xf numFmtId="0" fontId="90" fillId="0" borderId="161" xfId="0" applyFont="1" applyBorder="1" applyAlignment="1">
      <alignment horizontal="left" vertical="center" shrinkToFit="1"/>
    </xf>
    <xf numFmtId="0" fontId="90" fillId="0" borderId="0" xfId="0" applyFont="1" applyBorder="1" applyAlignment="1">
      <alignment horizontal="left" vertical="center" shrinkToFit="1"/>
    </xf>
    <xf numFmtId="0" fontId="90" fillId="0" borderId="162" xfId="0" applyFont="1" applyBorder="1" applyAlignment="1">
      <alignment horizontal="left" vertical="center" shrinkToFit="1"/>
    </xf>
    <xf numFmtId="0" fontId="90" fillId="0" borderId="193" xfId="0" applyFont="1" applyBorder="1" applyAlignment="1">
      <alignment horizontal="left" vertical="center" shrinkToFit="1"/>
    </xf>
    <xf numFmtId="0" fontId="90" fillId="0" borderId="194" xfId="0" applyFont="1" applyBorder="1" applyAlignment="1">
      <alignment horizontal="left" vertical="center" shrinkToFit="1"/>
    </xf>
    <xf numFmtId="0" fontId="90" fillId="0" borderId="195" xfId="0" applyFont="1" applyBorder="1" applyAlignment="1">
      <alignment horizontal="left" vertical="center" shrinkToFit="1"/>
    </xf>
    <xf numFmtId="0" fontId="93" fillId="0" borderId="121" xfId="0" applyFont="1" applyBorder="1" applyAlignment="1">
      <alignment horizontal="center" vertical="center" shrinkToFit="1"/>
    </xf>
    <xf numFmtId="0" fontId="93" fillId="0" borderId="143" xfId="0" applyFont="1" applyBorder="1" applyAlignment="1">
      <alignment horizontal="center" vertical="center" shrinkToFit="1"/>
    </xf>
    <xf numFmtId="185" fontId="93" fillId="0" borderId="163" xfId="0" applyNumberFormat="1" applyFont="1" applyBorder="1" applyAlignment="1">
      <alignment horizontal="center" vertical="center" shrinkToFit="1"/>
    </xf>
    <xf numFmtId="185" fontId="93" fillId="0" borderId="164" xfId="0" applyNumberFormat="1" applyFont="1" applyBorder="1" applyAlignment="1">
      <alignment horizontal="center" vertical="center" shrinkToFit="1"/>
    </xf>
    <xf numFmtId="185" fontId="93" fillId="0" borderId="165" xfId="0" applyNumberFormat="1" applyFont="1" applyBorder="1" applyAlignment="1">
      <alignment horizontal="center" vertical="center" shrinkToFit="1"/>
    </xf>
    <xf numFmtId="185" fontId="93" fillId="0" borderId="166" xfId="0" applyNumberFormat="1" applyFont="1" applyBorder="1" applyAlignment="1">
      <alignment horizontal="center" vertical="center" shrinkToFit="1"/>
    </xf>
    <xf numFmtId="185" fontId="93" fillId="0" borderId="167" xfId="0" applyNumberFormat="1" applyFont="1" applyBorder="1" applyAlignment="1">
      <alignment horizontal="center" vertical="center" shrinkToFit="1"/>
    </xf>
    <xf numFmtId="185" fontId="93" fillId="0" borderId="168" xfId="0" applyNumberFormat="1" applyFont="1" applyBorder="1" applyAlignment="1">
      <alignment horizontal="center" vertical="center" shrinkToFit="1"/>
    </xf>
    <xf numFmtId="0" fontId="73" fillId="0" borderId="121" xfId="0" applyFont="1" applyBorder="1" applyAlignment="1">
      <alignment horizontal="center" vertical="center" shrinkToFit="1"/>
    </xf>
    <xf numFmtId="0" fontId="73" fillId="0" borderId="143" xfId="0" applyFont="1" applyBorder="1" applyAlignment="1">
      <alignment horizontal="center" vertical="center" shrinkToFit="1"/>
    </xf>
    <xf numFmtId="185" fontId="73" fillId="0" borderId="163" xfId="0" applyNumberFormat="1" applyFont="1" applyBorder="1" applyAlignment="1">
      <alignment horizontal="center" vertical="center" shrinkToFit="1"/>
    </xf>
    <xf numFmtId="185" fontId="73" fillId="0" borderId="164" xfId="0" applyNumberFormat="1" applyFont="1" applyBorder="1" applyAlignment="1">
      <alignment horizontal="center" vertical="center" shrinkToFit="1"/>
    </xf>
    <xf numFmtId="185" fontId="73" fillId="0" borderId="165" xfId="0" applyNumberFormat="1" applyFont="1" applyBorder="1" applyAlignment="1">
      <alignment horizontal="center" vertical="center" shrinkToFit="1"/>
    </xf>
    <xf numFmtId="185" fontId="73" fillId="0" borderId="166" xfId="0" applyNumberFormat="1" applyFont="1" applyBorder="1" applyAlignment="1">
      <alignment horizontal="center" vertical="center" shrinkToFit="1"/>
    </xf>
    <xf numFmtId="185" fontId="73" fillId="0" borderId="167" xfId="0" applyNumberFormat="1" applyFont="1" applyBorder="1" applyAlignment="1">
      <alignment horizontal="center" vertical="center" shrinkToFit="1"/>
    </xf>
    <xf numFmtId="185" fontId="73" fillId="0" borderId="168" xfId="0" applyNumberFormat="1" applyFont="1" applyBorder="1" applyAlignment="1">
      <alignment horizontal="center" vertical="center" shrinkToFit="1"/>
    </xf>
    <xf numFmtId="0" fontId="91" fillId="0" borderId="163" xfId="0" applyFont="1" applyBorder="1" applyAlignment="1">
      <alignment horizontal="left" vertical="center" wrapText="1" shrinkToFit="1"/>
    </xf>
    <xf numFmtId="0" fontId="91" fillId="0" borderId="164" xfId="0" applyFont="1" applyBorder="1" applyAlignment="1">
      <alignment horizontal="left" vertical="center" shrinkToFit="1"/>
    </xf>
    <xf numFmtId="0" fontId="91" fillId="0" borderId="165" xfId="0" applyFont="1" applyBorder="1" applyAlignment="1">
      <alignment horizontal="left" vertical="center" shrinkToFit="1"/>
    </xf>
    <xf numFmtId="0" fontId="91" fillId="0" borderId="161" xfId="0" applyFont="1" applyBorder="1" applyAlignment="1">
      <alignment horizontal="left" vertical="center" shrinkToFit="1"/>
    </xf>
    <xf numFmtId="0" fontId="91" fillId="0" borderId="0" xfId="0" applyFont="1" applyBorder="1" applyAlignment="1">
      <alignment horizontal="left" vertical="center" shrinkToFit="1"/>
    </xf>
    <xf numFmtId="0" fontId="91" fillId="0" borderId="162" xfId="0" applyFont="1" applyBorder="1" applyAlignment="1">
      <alignment horizontal="left" vertical="center" shrinkToFit="1"/>
    </xf>
    <xf numFmtId="0" fontId="91" fillId="0" borderId="193" xfId="0" applyFont="1" applyBorder="1" applyAlignment="1">
      <alignment horizontal="left" vertical="center" shrinkToFit="1"/>
    </xf>
    <xf numFmtId="0" fontId="91" fillId="0" borderId="194" xfId="0" applyFont="1" applyBorder="1" applyAlignment="1">
      <alignment horizontal="left" vertical="center" shrinkToFit="1"/>
    </xf>
    <xf numFmtId="0" fontId="91" fillId="0" borderId="195" xfId="0" applyFont="1" applyBorder="1" applyAlignment="1">
      <alignment horizontal="left" vertical="center" shrinkToFit="1"/>
    </xf>
    <xf numFmtId="0" fontId="90" fillId="0" borderId="122" xfId="0" applyFont="1" applyBorder="1" applyAlignment="1">
      <alignment horizontal="left" vertical="center" shrinkToFit="1"/>
    </xf>
    <xf numFmtId="0" fontId="90" fillId="0" borderId="123" xfId="0" applyFont="1" applyBorder="1" applyAlignment="1">
      <alignment horizontal="left" vertical="center" shrinkToFit="1"/>
    </xf>
    <xf numFmtId="0" fontId="89" fillId="0" borderId="115" xfId="0" applyFont="1" applyBorder="1" applyAlignment="1">
      <alignment horizontal="center" shrinkToFit="1"/>
    </xf>
    <xf numFmtId="0" fontId="89" fillId="0" borderId="116" xfId="0" applyFont="1" applyBorder="1" applyAlignment="1">
      <alignment horizontal="center" shrinkToFit="1"/>
    </xf>
    <xf numFmtId="0" fontId="89" fillId="0" borderId="117" xfId="0" applyFont="1" applyBorder="1" applyAlignment="1">
      <alignment horizontal="center" shrinkToFit="1"/>
    </xf>
    <xf numFmtId="0" fontId="92" fillId="0" borderId="121" xfId="0" applyFont="1" applyBorder="1" applyAlignment="1">
      <alignment horizontal="center" vertical="center" shrinkToFit="1"/>
    </xf>
    <xf numFmtId="0" fontId="92" fillId="0" borderId="143" xfId="0" applyFont="1" applyBorder="1" applyAlignment="1">
      <alignment horizontal="center" vertical="center" shrinkToFit="1"/>
    </xf>
    <xf numFmtId="185" fontId="92" fillId="0" borderId="163" xfId="0" applyNumberFormat="1" applyFont="1" applyBorder="1" applyAlignment="1">
      <alignment horizontal="center" vertical="center" shrinkToFit="1"/>
    </xf>
    <xf numFmtId="185" fontId="92" fillId="0" borderId="164" xfId="0" applyNumberFormat="1" applyFont="1" applyBorder="1" applyAlignment="1">
      <alignment horizontal="center" vertical="center" shrinkToFit="1"/>
    </xf>
    <xf numFmtId="185" fontId="92" fillId="0" borderId="165" xfId="0" applyNumberFormat="1" applyFont="1" applyBorder="1" applyAlignment="1">
      <alignment horizontal="center" vertical="center" shrinkToFit="1"/>
    </xf>
    <xf numFmtId="185" fontId="92" fillId="0" borderId="166" xfId="0" applyNumberFormat="1" applyFont="1" applyBorder="1" applyAlignment="1">
      <alignment horizontal="center" vertical="center" shrinkToFit="1"/>
    </xf>
    <xf numFmtId="185" fontId="92" fillId="0" borderId="167" xfId="0" applyNumberFormat="1" applyFont="1" applyBorder="1" applyAlignment="1">
      <alignment horizontal="center" vertical="center" shrinkToFit="1"/>
    </xf>
    <xf numFmtId="185" fontId="92" fillId="0" borderId="168" xfId="0" applyNumberFormat="1" applyFont="1" applyBorder="1" applyAlignment="1">
      <alignment horizontal="center" vertical="center" shrinkToFit="1"/>
    </xf>
    <xf numFmtId="187" fontId="39" fillId="0" borderId="139" xfId="0" applyNumberFormat="1" applyFont="1" applyFill="1" applyBorder="1" applyAlignment="1">
      <alignment horizontal="center" vertical="center" wrapText="1"/>
    </xf>
    <xf numFmtId="0" fontId="0" fillId="0" borderId="139" xfId="0" applyBorder="1"/>
    <xf numFmtId="0" fontId="0" fillId="0" borderId="140" xfId="0" applyBorder="1"/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0" fillId="0" borderId="118" xfId="0" applyFont="1" applyFill="1" applyBorder="1" applyAlignment="1">
      <alignment horizontal="center" vertical="center" wrapText="1"/>
    </xf>
    <xf numFmtId="0" fontId="40" fillId="0" borderId="128" xfId="0" applyFont="1" applyFill="1" applyBorder="1" applyAlignment="1">
      <alignment horizontal="center" vertical="center" wrapText="1"/>
    </xf>
    <xf numFmtId="187" fontId="39" fillId="0" borderId="132" xfId="0" applyNumberFormat="1" applyFont="1" applyFill="1" applyBorder="1" applyAlignment="1">
      <alignment horizontal="center" vertical="center" wrapText="1"/>
    </xf>
    <xf numFmtId="0" fontId="0" fillId="0" borderId="133" xfId="0" applyBorder="1"/>
    <xf numFmtId="0" fontId="0" fillId="0" borderId="134" xfId="0" applyBorder="1"/>
    <xf numFmtId="187" fontId="39" fillId="0" borderId="141" xfId="0" applyNumberFormat="1" applyFont="1" applyFill="1" applyBorder="1" applyAlignment="1">
      <alignment horizontal="center" vertical="center" wrapText="1"/>
    </xf>
    <xf numFmtId="187" fontId="39" fillId="0" borderId="133" xfId="0" applyNumberFormat="1" applyFont="1" applyFill="1" applyBorder="1" applyAlignment="1">
      <alignment horizontal="center" vertical="center" wrapText="1"/>
    </xf>
    <xf numFmtId="187" fontId="39" fillId="0" borderId="138" xfId="0" applyNumberFormat="1" applyFont="1" applyFill="1" applyBorder="1" applyAlignment="1">
      <alignment horizontal="center" vertical="center" wrapText="1"/>
    </xf>
    <xf numFmtId="0" fontId="44" fillId="0" borderId="144" xfId="0" applyFont="1" applyFill="1" applyBorder="1" applyAlignment="1">
      <alignment horizontal="center" vertical="center" wrapText="1"/>
    </xf>
    <xf numFmtId="0" fontId="44" fillId="0" borderId="145" xfId="0" applyFont="1" applyFill="1" applyBorder="1" applyAlignment="1">
      <alignment horizontal="center" vertical="center" wrapText="1"/>
    </xf>
    <xf numFmtId="187" fontId="44" fillId="0" borderId="143" xfId="0" applyNumberFormat="1" applyFont="1" applyFill="1" applyBorder="1" applyAlignment="1">
      <alignment horizontal="center" vertical="center" wrapText="1"/>
    </xf>
    <xf numFmtId="187" fontId="44" fillId="0" borderId="144" xfId="0" applyNumberFormat="1" applyFont="1" applyFill="1" applyBorder="1" applyAlignment="1">
      <alignment horizontal="center" vertical="center" wrapText="1"/>
    </xf>
    <xf numFmtId="187" fontId="39" fillId="0" borderId="142" xfId="0" applyNumberFormat="1" applyFont="1" applyFill="1" applyBorder="1" applyAlignment="1">
      <alignment horizontal="center" vertical="center" wrapText="1"/>
    </xf>
    <xf numFmtId="187" fontId="39" fillId="0" borderId="140" xfId="0" applyNumberFormat="1" applyFont="1" applyFill="1" applyBorder="1" applyAlignment="1">
      <alignment horizontal="center" vertical="center" wrapText="1"/>
    </xf>
    <xf numFmtId="187" fontId="44" fillId="0" borderId="146" xfId="0" applyNumberFormat="1" applyFont="1" applyFill="1" applyBorder="1" applyAlignment="1">
      <alignment horizontal="center" vertical="center" wrapText="1"/>
    </xf>
    <xf numFmtId="0" fontId="45" fillId="3" borderId="135" xfId="0" applyFont="1" applyFill="1" applyBorder="1" applyAlignment="1">
      <alignment horizontal="center" vertical="center" wrapText="1"/>
    </xf>
    <xf numFmtId="0" fontId="45" fillId="3" borderId="147" xfId="0" applyFont="1" applyFill="1" applyBorder="1" applyAlignment="1">
      <alignment horizontal="center" vertical="center" wrapText="1"/>
    </xf>
    <xf numFmtId="0" fontId="45" fillId="3" borderId="132" xfId="0" applyFont="1" applyFill="1" applyBorder="1" applyAlignment="1">
      <alignment horizontal="center" vertical="center" wrapText="1"/>
    </xf>
    <xf numFmtId="0" fontId="45" fillId="3" borderId="148" xfId="0" applyFont="1" applyFill="1" applyBorder="1" applyAlignment="1">
      <alignment horizontal="center" vertical="center" wrapText="1"/>
    </xf>
    <xf numFmtId="0" fontId="45" fillId="3" borderId="134" xfId="0" applyFont="1" applyFill="1" applyBorder="1" applyAlignment="1">
      <alignment horizontal="center" vertical="center" wrapText="1"/>
    </xf>
    <xf numFmtId="187" fontId="44" fillId="0" borderId="145" xfId="0" applyNumberFormat="1" applyFont="1" applyFill="1" applyBorder="1" applyAlignment="1">
      <alignment horizontal="center" vertical="center" wrapText="1"/>
    </xf>
    <xf numFmtId="0" fontId="45" fillId="3" borderId="137" xfId="0" applyFont="1" applyFill="1" applyBorder="1" applyAlignment="1">
      <alignment horizontal="center" vertical="center" wrapText="1"/>
    </xf>
    <xf numFmtId="0" fontId="45" fillId="3" borderId="136" xfId="0" applyFont="1" applyFill="1" applyBorder="1" applyAlignment="1">
      <alignment horizontal="center" vertical="center" wrapText="1"/>
    </xf>
    <xf numFmtId="0" fontId="45" fillId="3" borderId="150" xfId="0" applyFont="1" applyFill="1" applyBorder="1" applyAlignment="1">
      <alignment horizontal="center" vertical="center" wrapText="1"/>
    </xf>
    <xf numFmtId="0" fontId="45" fillId="3" borderId="151" xfId="0" applyFont="1" applyFill="1" applyBorder="1" applyAlignment="1">
      <alignment horizontal="center" vertical="center" wrapText="1"/>
    </xf>
    <xf numFmtId="0" fontId="45" fillId="3" borderId="152" xfId="0" applyFont="1" applyFill="1" applyBorder="1" applyAlignment="1">
      <alignment horizontal="center" vertical="center" wrapText="1"/>
    </xf>
    <xf numFmtId="187" fontId="46" fillId="0" borderId="143" xfId="0" applyNumberFormat="1" applyFont="1" applyFill="1" applyBorder="1" applyAlignment="1">
      <alignment horizontal="center" vertical="center" wrapText="1"/>
    </xf>
    <xf numFmtId="187" fontId="46" fillId="0" borderId="144" xfId="0" applyNumberFormat="1" applyFont="1" applyFill="1" applyBorder="1" applyAlignment="1">
      <alignment horizontal="center" vertical="center" wrapText="1"/>
    </xf>
    <xf numFmtId="187" fontId="46" fillId="0" borderId="145" xfId="0" applyNumberFormat="1" applyFont="1" applyFill="1" applyBorder="1" applyAlignment="1">
      <alignment horizontal="center" vertical="center" wrapText="1"/>
    </xf>
    <xf numFmtId="0" fontId="46" fillId="0" borderId="144" xfId="0" applyFont="1" applyFill="1" applyBorder="1" applyAlignment="1">
      <alignment horizontal="center" vertical="center" wrapText="1"/>
    </xf>
    <xf numFmtId="0" fontId="46" fillId="0" borderId="155" xfId="0" applyFont="1" applyFill="1" applyBorder="1" applyAlignment="1">
      <alignment horizontal="center" vertical="center" wrapText="1"/>
    </xf>
    <xf numFmtId="0" fontId="46" fillId="0" borderId="156" xfId="0" applyFont="1" applyFill="1" applyBorder="1" applyAlignment="1">
      <alignment horizontal="center" vertical="center" wrapText="1"/>
    </xf>
    <xf numFmtId="0" fontId="46" fillId="0" borderId="145" xfId="0" applyFont="1" applyFill="1" applyBorder="1" applyAlignment="1">
      <alignment horizontal="center" vertical="center" wrapText="1"/>
    </xf>
    <xf numFmtId="0" fontId="45" fillId="3" borderId="153" xfId="0" applyFont="1" applyFill="1" applyBorder="1" applyAlignment="1">
      <alignment horizontal="center" vertical="center" wrapText="1"/>
    </xf>
    <xf numFmtId="0" fontId="45" fillId="3" borderId="133" xfId="0" applyFont="1" applyFill="1" applyBorder="1" applyAlignment="1">
      <alignment horizontal="center" vertical="center" wrapText="1"/>
    </xf>
    <xf numFmtId="187" fontId="46" fillId="0" borderId="146" xfId="0" applyNumberFormat="1" applyFont="1" applyFill="1" applyBorder="1" applyAlignment="1">
      <alignment horizontal="center" vertical="center" wrapText="1"/>
    </xf>
    <xf numFmtId="0" fontId="47" fillId="0" borderId="135" xfId="0" applyFont="1" applyBorder="1" applyAlignment="1">
      <alignment horizontal="center" vertical="center" wrapText="1"/>
    </xf>
    <xf numFmtId="0" fontId="47" fillId="0" borderId="137" xfId="0" applyFont="1" applyBorder="1" applyAlignment="1">
      <alignment horizontal="center" vertical="center" wrapText="1"/>
    </xf>
    <xf numFmtId="0" fontId="46" fillId="0" borderId="146" xfId="0" applyFont="1" applyFill="1" applyBorder="1" applyAlignment="1">
      <alignment horizontal="center" vertical="center" wrapText="1"/>
    </xf>
    <xf numFmtId="187" fontId="46" fillId="0" borderId="154" xfId="0" applyNumberFormat="1" applyFont="1" applyFill="1" applyBorder="1" applyAlignment="1">
      <alignment horizontal="center" vertical="center" wrapText="1"/>
    </xf>
    <xf numFmtId="0" fontId="48" fillId="0" borderId="131" xfId="0" applyFont="1" applyBorder="1" applyAlignment="1">
      <alignment horizontal="center" vertical="center" wrapText="1"/>
    </xf>
    <xf numFmtId="0" fontId="48" fillId="0" borderId="125" xfId="0" applyFont="1" applyBorder="1" applyAlignment="1">
      <alignment horizontal="center" vertical="center" wrapText="1"/>
    </xf>
    <xf numFmtId="0" fontId="48" fillId="0" borderId="157" xfId="0" applyFont="1" applyBorder="1" applyAlignment="1">
      <alignment horizontal="left" vertical="center" wrapText="1"/>
    </xf>
    <xf numFmtId="0" fontId="32" fillId="0" borderId="158" xfId="0" applyFont="1" applyBorder="1" applyAlignment="1">
      <alignment vertical="center" wrapText="1"/>
    </xf>
    <xf numFmtId="0" fontId="32" fillId="0" borderId="159" xfId="0" applyFont="1" applyBorder="1" applyAlignment="1">
      <alignment vertical="center" wrapText="1"/>
    </xf>
    <xf numFmtId="0" fontId="48" fillId="0" borderId="161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32" fillId="0" borderId="162" xfId="0" applyFont="1" applyBorder="1" applyAlignment="1">
      <alignment vertical="center" wrapText="1"/>
    </xf>
    <xf numFmtId="0" fontId="10" fillId="0" borderId="16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48" fillId="0" borderId="128" xfId="0" applyFont="1" applyBorder="1" applyAlignment="1">
      <alignment horizontal="center" vertical="center" wrapText="1"/>
    </xf>
    <xf numFmtId="0" fontId="48" fillId="0" borderId="163" xfId="0" applyFont="1" applyBorder="1" applyAlignment="1">
      <alignment horizontal="left" vertical="center" wrapText="1"/>
    </xf>
    <xf numFmtId="0" fontId="32" fillId="0" borderId="164" xfId="0" applyFont="1" applyBorder="1" applyAlignment="1">
      <alignment vertical="center" wrapText="1"/>
    </xf>
    <xf numFmtId="0" fontId="32" fillId="0" borderId="165" xfId="0" applyFont="1" applyBorder="1" applyAlignment="1">
      <alignment vertical="center" wrapText="1"/>
    </xf>
    <xf numFmtId="0" fontId="48" fillId="0" borderId="166" xfId="0" applyFont="1" applyBorder="1" applyAlignment="1">
      <alignment horizontal="left" vertical="center" wrapText="1"/>
    </xf>
    <xf numFmtId="0" fontId="32" fillId="0" borderId="167" xfId="0" applyFont="1" applyBorder="1" applyAlignment="1">
      <alignment vertical="center" wrapText="1"/>
    </xf>
    <xf numFmtId="0" fontId="32" fillId="0" borderId="168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1" fillId="0" borderId="0" xfId="0" applyFont="1" applyAlignment="1">
      <alignment horizontal="center" vertical="center"/>
    </xf>
    <xf numFmtId="180" fontId="51" fillId="0" borderId="0" xfId="0" applyNumberFormat="1" applyFont="1" applyBorder="1" applyAlignment="1">
      <alignment horizontal="center" vertical="center"/>
    </xf>
    <xf numFmtId="0" fontId="53" fillId="4" borderId="41" xfId="0" applyFont="1" applyFill="1" applyBorder="1" applyAlignment="1">
      <alignment horizontal="center" vertical="center" shrinkToFit="1"/>
    </xf>
    <xf numFmtId="0" fontId="53" fillId="4" borderId="42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26" xfId="0" applyFont="1" applyFill="1" applyBorder="1" applyAlignment="1">
      <alignment horizontal="center" vertical="center" shrinkToFit="1"/>
    </xf>
    <xf numFmtId="0" fontId="53" fillId="6" borderId="41" xfId="0" applyFont="1" applyFill="1" applyBorder="1" applyAlignment="1">
      <alignment horizontal="center" vertical="center" shrinkToFit="1"/>
    </xf>
    <xf numFmtId="0" fontId="53" fillId="6" borderId="42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53" fillId="10" borderId="41" xfId="0" applyFont="1" applyFill="1" applyBorder="1" applyAlignment="1">
      <alignment horizontal="center" vertical="center" shrinkToFit="1"/>
    </xf>
    <xf numFmtId="0" fontId="53" fillId="10" borderId="42" xfId="0" applyFont="1" applyFill="1" applyBorder="1" applyAlignment="1">
      <alignment horizontal="center" vertical="center" shrinkToFit="1"/>
    </xf>
    <xf numFmtId="41" fontId="32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41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</cellXfs>
  <cellStyles count="52">
    <cellStyle name="??&amp;O?&amp;H?_x0008_??_x0007__x0001__x0001_" xfId="4"/>
    <cellStyle name="??_?.????" xfId="5"/>
    <cellStyle name="Calc Currency (0)" xfId="6"/>
    <cellStyle name="category" xfId="7"/>
    <cellStyle name="Comma [0]_견적" xfId="8"/>
    <cellStyle name="comma zerodec" xfId="9"/>
    <cellStyle name="Comma_5 Series SW" xfId="10"/>
    <cellStyle name="Copied" xfId="11"/>
    <cellStyle name="Currency [0]_견적" xfId="12"/>
    <cellStyle name="Currency_견적" xfId="13"/>
    <cellStyle name="Currency1" xfId="14"/>
    <cellStyle name="Dollar (zero dec)" xfId="15"/>
    <cellStyle name="Entered" xfId="16"/>
    <cellStyle name="Grey" xfId="17"/>
    <cellStyle name="HEADER" xfId="18"/>
    <cellStyle name="Header1" xfId="19"/>
    <cellStyle name="Header2" xfId="20"/>
    <cellStyle name="Input [yellow]" xfId="21"/>
    <cellStyle name="Milliers [0]_Arabian Spec" xfId="22"/>
    <cellStyle name="Milliers_Arabian Spec" xfId="23"/>
    <cellStyle name="Model" xfId="24"/>
    <cellStyle name="Mon?aire [0]_Arabian Spec" xfId="25"/>
    <cellStyle name="Mon?aire_Arabian Spec" xfId="26"/>
    <cellStyle name="Normal - Style1" xfId="27"/>
    <cellStyle name="Normal_#10-Headcount" xfId="28"/>
    <cellStyle name="Percent [2]" xfId="29"/>
    <cellStyle name="subhead" xfId="30"/>
    <cellStyle name="고정소숫점" xfId="31"/>
    <cellStyle name="고정출력1" xfId="32"/>
    <cellStyle name="고정출력2" xfId="33"/>
    <cellStyle name="날짜" xfId="34"/>
    <cellStyle name="달러" xfId="35"/>
    <cellStyle name="백분율" xfId="2" builtinId="5"/>
    <cellStyle name="백분율 2" xfId="36"/>
    <cellStyle name="뷭?_빟랹둴봃섟 " xfId="37"/>
    <cellStyle name="수량" xfId="38"/>
    <cellStyle name="숫자(R)" xfId="39"/>
    <cellStyle name="쉼표 [0]" xfId="1" builtinId="6"/>
    <cellStyle name="쉼표 [0] 2" xfId="3"/>
    <cellStyle name="쉼표 [0] 3" xfId="40"/>
    <cellStyle name="자리수" xfId="41"/>
    <cellStyle name="자리수0" xfId="42"/>
    <cellStyle name="제목 1 1" xfId="43"/>
    <cellStyle name="콤마 [0]_(월초P)" xfId="44"/>
    <cellStyle name="콤마_(type)총괄" xfId="45"/>
    <cellStyle name="퍼센트" xfId="46"/>
    <cellStyle name="표준" xfId="0" builtinId="0"/>
    <cellStyle name="표준 2" xfId="47"/>
    <cellStyle name="표준 3" xfId="48"/>
    <cellStyle name="합산" xfId="49"/>
    <cellStyle name="화폐기호" xfId="50"/>
    <cellStyle name="화폐기호0" xfId="51"/>
  </cellStyles>
  <dxfs count="0"/>
  <tableStyles count="0" defaultTableStyle="TableStyleMedium9" defaultPivotStyle="PivotStyleLight16"/>
  <colors>
    <mruColors>
      <color rgb="FFFFCC66"/>
      <color rgb="FFFFFF99"/>
      <color rgb="FFFFFFCC"/>
      <color rgb="FFFF9966"/>
      <color rgb="FFCCFFFF"/>
      <color rgb="FFCA7DFF"/>
      <color rgb="FF140A92"/>
      <color rgb="FFD8F4E2"/>
      <color rgb="FFDCFBD3"/>
      <color rgb="FFA40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93806</xdr:colOff>
      <xdr:row>33</xdr:row>
      <xdr:rowOff>269588</xdr:rowOff>
    </xdr:from>
    <xdr:to>
      <xdr:col>3</xdr:col>
      <xdr:colOff>69271</xdr:colOff>
      <xdr:row>34</xdr:row>
      <xdr:rowOff>277092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3806" y="12928313"/>
          <a:ext cx="7462115" cy="38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500" b="1" i="0" u="none" strike="noStrike" baseline="0">
              <a:solidFill>
                <a:srgbClr val="FF0000"/>
              </a:solidFill>
              <a:latin typeface="굴림"/>
              <a:ea typeface="굴림"/>
            </a:rPr>
            <a:t>언제나 맛깔스럽고 정성이 담긴 음식을 제공하도록 노력하겠습니다</a:t>
          </a:r>
          <a:r>
            <a:rPr lang="en-US" altLang="ko-KR" sz="1500" b="1" i="0" u="none" strike="noStrike" baseline="0">
              <a:solidFill>
                <a:srgbClr val="FF0000"/>
              </a:solidFill>
              <a:latin typeface="굴림"/>
              <a:ea typeface="굴림"/>
            </a:rPr>
            <a:t>.</a:t>
          </a:r>
        </a:p>
      </xdr:txBody>
    </xdr:sp>
    <xdr:clientData/>
  </xdr:twoCellAnchor>
  <xdr:twoCellAnchor editAs="oneCell">
    <xdr:from>
      <xdr:col>6</xdr:col>
      <xdr:colOff>933450</xdr:colOff>
      <xdr:row>35</xdr:row>
      <xdr:rowOff>47625</xdr:rowOff>
    </xdr:from>
    <xdr:to>
      <xdr:col>6</xdr:col>
      <xdr:colOff>1114425</xdr:colOff>
      <xdr:row>35</xdr:row>
      <xdr:rowOff>57150</xdr:rowOff>
    </xdr:to>
    <xdr:sp macro="" textlink="">
      <xdr:nvSpPr>
        <xdr:cNvPr id="3" name="Picture 230" descr="성문푸드 로고"/>
        <xdr:cNvSpPr>
          <a:spLocks noChangeAspect="1" noChangeArrowheads="1"/>
        </xdr:cNvSpPr>
      </xdr:nvSpPr>
      <xdr:spPr bwMode="auto">
        <a:xfrm>
          <a:off x="17621250" y="13468350"/>
          <a:ext cx="1809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30</xdr:row>
      <xdr:rowOff>295275</xdr:rowOff>
    </xdr:from>
    <xdr:to>
      <xdr:col>0</xdr:col>
      <xdr:colOff>419100</xdr:colOff>
      <xdr:row>30</xdr:row>
      <xdr:rowOff>295275</xdr:rowOff>
    </xdr:to>
    <xdr:sp macro="" textlink="">
      <xdr:nvSpPr>
        <xdr:cNvPr id="4" name="Picture 30" descr="나비"/>
        <xdr:cNvSpPr>
          <a:spLocks noChangeAspect="1" noChangeArrowheads="1"/>
        </xdr:cNvSpPr>
      </xdr:nvSpPr>
      <xdr:spPr bwMode="auto">
        <a:xfrm>
          <a:off x="104775" y="1143000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11</xdr:row>
      <xdr:rowOff>257175</xdr:rowOff>
    </xdr:from>
    <xdr:to>
      <xdr:col>0</xdr:col>
      <xdr:colOff>419100</xdr:colOff>
      <xdr:row>11</xdr:row>
      <xdr:rowOff>257175</xdr:rowOff>
    </xdr:to>
    <xdr:sp macro="" textlink="">
      <xdr:nvSpPr>
        <xdr:cNvPr id="5" name="Picture 35" descr="20001010"/>
        <xdr:cNvSpPr>
          <a:spLocks noChangeAspect="1" noChangeArrowheads="1"/>
        </xdr:cNvSpPr>
      </xdr:nvSpPr>
      <xdr:spPr bwMode="auto">
        <a:xfrm>
          <a:off x="104775" y="415290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1229591</xdr:colOff>
      <xdr:row>33</xdr:row>
      <xdr:rowOff>309130</xdr:rowOff>
    </xdr:from>
    <xdr:to>
      <xdr:col>7</xdr:col>
      <xdr:colOff>2557648</xdr:colOff>
      <xdr:row>34</xdr:row>
      <xdr:rowOff>155864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7917391" y="12967855"/>
          <a:ext cx="4395107" cy="227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5783" tIns="47891" rIns="95783" bIns="47891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FF"/>
              </a:solidFill>
              <a:latin typeface="HY헤드라인M"/>
              <a:ea typeface="HY헤드라인M"/>
            </a:rPr>
            <a:t>아름다운 미소 아름다운 서비스   ㈜엠에스푸드</a:t>
          </a:r>
        </a:p>
        <a:p>
          <a:pPr algn="l" rtl="0">
            <a:defRPr sz="1000"/>
          </a:pPr>
          <a:endParaRPr lang="ko-KR" altLang="en-US" sz="1000" b="0" i="0" u="none" strike="noStrike" baseline="0">
            <a:solidFill>
              <a:srgbClr val="0000FF"/>
            </a:solidFill>
            <a:latin typeface="HY헤드라인M"/>
            <a:ea typeface="HY헤드라인M"/>
          </a:endParaRPr>
        </a:p>
      </xdr:txBody>
    </xdr:sp>
    <xdr:clientData/>
  </xdr:twoCellAnchor>
  <xdr:twoCellAnchor editAs="oneCell">
    <xdr:from>
      <xdr:col>7</xdr:col>
      <xdr:colOff>2009775</xdr:colOff>
      <xdr:row>33</xdr:row>
      <xdr:rowOff>161925</xdr:rowOff>
    </xdr:from>
    <xdr:to>
      <xdr:col>7</xdr:col>
      <xdr:colOff>2647950</xdr:colOff>
      <xdr:row>34</xdr:row>
      <xdr:rowOff>247650</xdr:rowOff>
    </xdr:to>
    <xdr:sp macro="" textlink="">
      <xdr:nvSpPr>
        <xdr:cNvPr id="7" name="그림 5" descr="msf마크.jpg"/>
        <xdr:cNvSpPr>
          <a:spLocks noChangeAspect="1"/>
        </xdr:cNvSpPr>
      </xdr:nvSpPr>
      <xdr:spPr bwMode="auto">
        <a:xfrm>
          <a:off x="21764625" y="12820650"/>
          <a:ext cx="638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31</xdr:row>
      <xdr:rowOff>57150</xdr:rowOff>
    </xdr:from>
    <xdr:to>
      <xdr:col>8</xdr:col>
      <xdr:colOff>9525</xdr:colOff>
      <xdr:row>32</xdr:row>
      <xdr:rowOff>161925</xdr:rowOff>
    </xdr:to>
    <xdr:sp macro="" textlink="">
      <xdr:nvSpPr>
        <xdr:cNvPr id="2" name="그림 42" descr="msf마크.jpg"/>
        <xdr:cNvSpPr>
          <a:spLocks noChangeAspect="1"/>
        </xdr:cNvSpPr>
      </xdr:nvSpPr>
      <xdr:spPr bwMode="auto">
        <a:xfrm>
          <a:off x="3752850" y="96678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13</xdr:col>
      <xdr:colOff>204260</xdr:colOff>
      <xdr:row>33</xdr:row>
      <xdr:rowOff>53819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9610725"/>
          <a:ext cx="5623985" cy="39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100" b="1" i="0" u="none" strike="noStrike" baseline="0">
              <a:solidFill>
                <a:srgbClr val="FF0000"/>
              </a:solidFill>
              <a:latin typeface="굴림"/>
              <a:ea typeface="굴림"/>
            </a:rPr>
            <a:t>언제나 맛깔스럽고 정성이 담긴 음식을 제공하도록 노력하겠습니다</a:t>
          </a:r>
          <a:r>
            <a:rPr lang="en-US" altLang="ko-KR" sz="1100" b="1" i="0" u="none" strike="noStrike" baseline="0">
              <a:solidFill>
                <a:srgbClr val="FF0000"/>
              </a:solidFill>
              <a:latin typeface="굴림"/>
              <a:ea typeface="굴림"/>
            </a:rPr>
            <a:t>.</a:t>
          </a:r>
        </a:p>
      </xdr:txBody>
    </xdr:sp>
    <xdr:clientData/>
  </xdr:twoCellAnchor>
  <xdr:twoCellAnchor>
    <xdr:from>
      <xdr:col>31</xdr:col>
      <xdr:colOff>219075</xdr:colOff>
      <xdr:row>31</xdr:row>
      <xdr:rowOff>28575</xdr:rowOff>
    </xdr:from>
    <xdr:to>
      <xdr:col>41</xdr:col>
      <xdr:colOff>168275</xdr:colOff>
      <xdr:row>32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639550" y="9639300"/>
          <a:ext cx="32829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5783" tIns="47891" rIns="95783" bIns="47891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FF"/>
              </a:solidFill>
              <a:latin typeface="HY헤드라인M"/>
              <a:ea typeface="HY헤드라인M"/>
            </a:rPr>
            <a:t>아름다운 미소 아름다운 서비스   ㈜엠에스푸드</a:t>
          </a:r>
        </a:p>
        <a:p>
          <a:pPr algn="l" rtl="0">
            <a:defRPr sz="1000"/>
          </a:pPr>
          <a:endParaRPr lang="ko-KR" altLang="en-US" sz="1000" b="0" i="0" u="none" strike="noStrike" baseline="0">
            <a:solidFill>
              <a:srgbClr val="0000FF"/>
            </a:solidFill>
            <a:latin typeface="HY헤드라인M"/>
            <a:ea typeface="HY헤드라인M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1945822</xdr:colOff>
      <xdr:row>30</xdr:row>
      <xdr:rowOff>40821</xdr:rowOff>
    </xdr:from>
    <xdr:to>
      <xdr:col>7</xdr:col>
      <xdr:colOff>1096883</xdr:colOff>
      <xdr:row>32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634108" y="10382250"/>
          <a:ext cx="3627811" cy="353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5783" tIns="47891" rIns="95783" bIns="47891" anchor="t" upright="1"/>
        <a:lstStyle/>
        <a:p>
          <a:pPr algn="l" rtl="0">
            <a:defRPr sz="1000"/>
          </a:pPr>
          <a:r>
            <a:rPr lang="ko-KR" altLang="en-US" sz="1050" b="0" i="0" u="none" strike="noStrike" baseline="0">
              <a:solidFill>
                <a:srgbClr val="0000FF"/>
              </a:solidFill>
              <a:latin typeface="HY헤드라인M"/>
              <a:ea typeface="HY헤드라인M"/>
            </a:rPr>
            <a:t>아름다운 미소 아름다운 서비스   ㈜엠에스푸드</a:t>
          </a:r>
        </a:p>
        <a:p>
          <a:pPr algn="l" rtl="0">
            <a:lnSpc>
              <a:spcPts val="1200"/>
            </a:lnSpc>
            <a:defRPr sz="1000"/>
          </a:pPr>
          <a:endParaRPr lang="ko-KR" altLang="en-US" sz="1000" b="0" i="0" u="none" strike="noStrike" baseline="0">
            <a:solidFill>
              <a:srgbClr val="0000FF"/>
            </a:solidFill>
            <a:latin typeface="HY헤드라인M"/>
            <a:ea typeface="HY헤드라인M"/>
          </a:endParaRPr>
        </a:p>
      </xdr:txBody>
    </xdr:sp>
    <xdr:clientData/>
  </xdr:twoCellAnchor>
  <xdr:twoCellAnchor editAs="oneCell">
    <xdr:from>
      <xdr:col>7</xdr:col>
      <xdr:colOff>1209675</xdr:colOff>
      <xdr:row>30</xdr:row>
      <xdr:rowOff>13335</xdr:rowOff>
    </xdr:from>
    <xdr:to>
      <xdr:col>7</xdr:col>
      <xdr:colOff>1670588</xdr:colOff>
      <xdr:row>31</xdr:row>
      <xdr:rowOff>121921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828395" y="10635615"/>
          <a:ext cx="460913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1432560</xdr:colOff>
      <xdr:row>0</xdr:row>
      <xdr:rowOff>81643</xdr:rowOff>
    </xdr:from>
    <xdr:to>
      <xdr:col>6</xdr:col>
      <xdr:colOff>564696</xdr:colOff>
      <xdr:row>1</xdr:row>
      <xdr:rowOff>246289</xdr:rowOff>
    </xdr:to>
    <xdr:sp macro="" textlink="">
      <xdr:nvSpPr>
        <xdr:cNvPr id="9" name="WordArt 13015"/>
        <xdr:cNvSpPr>
          <a:spLocks noChangeArrowheads="1" noChangeShapeType="1"/>
        </xdr:cNvSpPr>
      </xdr:nvSpPr>
      <xdr:spPr bwMode="auto">
        <a:xfrm>
          <a:off x="4084320" y="81643"/>
          <a:ext cx="7041696" cy="987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ko-KR" altLang="en-US" sz="6000" b="1" i="0" strike="noStrike">
              <a:ln>
                <a:solidFill>
                  <a:schemeClr val="bg1"/>
                </a:solidFill>
              </a:ln>
              <a:solidFill>
                <a:schemeClr val="accent6">
                  <a:lumMod val="75000"/>
                </a:schemeClr>
              </a:solidFill>
              <a:effectLst/>
              <a:latin typeface="HY나무B" pitchFamily="18" charset="-127"/>
              <a:ea typeface="HY나무B" pitchFamily="18" charset="-127"/>
            </a:rPr>
            <a:t>주 간 식 단 표</a:t>
          </a:r>
        </a:p>
      </xdr:txBody>
    </xdr:sp>
    <xdr:clientData/>
  </xdr:twoCellAnchor>
  <xdr:twoCellAnchor>
    <xdr:from>
      <xdr:col>10</xdr:col>
      <xdr:colOff>644457</xdr:colOff>
      <xdr:row>16</xdr:row>
      <xdr:rowOff>926</xdr:rowOff>
    </xdr:from>
    <xdr:to>
      <xdr:col>13</xdr:col>
      <xdr:colOff>214819</xdr:colOff>
      <xdr:row>17</xdr:row>
      <xdr:rowOff>88360</xdr:rowOff>
    </xdr:to>
    <xdr:sp macro="" textlink="">
      <xdr:nvSpPr>
        <xdr:cNvPr id="13" name="아래쪽 리본 12"/>
        <xdr:cNvSpPr/>
      </xdr:nvSpPr>
      <xdr:spPr>
        <a:xfrm>
          <a:off x="19208074" y="5715926"/>
          <a:ext cx="1880681" cy="431955"/>
        </a:xfrm>
        <a:prstGeom prst="ribbon">
          <a:avLst>
            <a:gd name="adj1" fmla="val 13821"/>
            <a:gd name="adj2" fmla="val 75000"/>
          </a:avLst>
        </a:prstGeom>
        <a:solidFill>
          <a:srgbClr val="FFCC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800" b="1">
              <a:solidFill>
                <a:schemeClr val="tx1"/>
              </a:solidFill>
              <a:latin typeface="+mj-ea"/>
              <a:ea typeface="+mj-ea"/>
            </a:rPr>
            <a:t>삼겹살데이</a:t>
          </a:r>
        </a:p>
      </xdr:txBody>
    </xdr:sp>
    <xdr:clientData/>
  </xdr:twoCellAnchor>
  <xdr:twoCellAnchor>
    <xdr:from>
      <xdr:col>14</xdr:col>
      <xdr:colOff>482330</xdr:colOff>
      <xdr:row>17</xdr:row>
      <xdr:rowOff>149329</xdr:rowOff>
    </xdr:from>
    <xdr:to>
      <xdr:col>17</xdr:col>
      <xdr:colOff>4054</xdr:colOff>
      <xdr:row>18</xdr:row>
      <xdr:rowOff>251458</xdr:rowOff>
    </xdr:to>
    <xdr:sp macro="" textlink="">
      <xdr:nvSpPr>
        <xdr:cNvPr id="14" name="아래쪽 리본 13"/>
        <xdr:cNvSpPr/>
      </xdr:nvSpPr>
      <xdr:spPr>
        <a:xfrm>
          <a:off x="22126373" y="6208850"/>
          <a:ext cx="1832043" cy="446651"/>
        </a:xfrm>
        <a:prstGeom prst="ribbon">
          <a:avLst>
            <a:gd name="adj1" fmla="val 13821"/>
            <a:gd name="adj2" fmla="val 75000"/>
          </a:avLst>
        </a:prstGeom>
        <a:solidFill>
          <a:srgbClr val="FFCC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600" b="1">
              <a:solidFill>
                <a:sysClr val="windowText" lastClr="000000"/>
              </a:solidFill>
              <a:latin typeface="나눔바른고딕" pitchFamily="50" charset="-127"/>
              <a:ea typeface="나눔바른고딕" pitchFamily="50" charset="-127"/>
            </a:rPr>
            <a:t>분식데이</a:t>
          </a:r>
          <a:endParaRPr lang="en-US" altLang="ko-KR" sz="1600" b="1">
            <a:solidFill>
              <a:sysClr val="windowText" lastClr="000000"/>
            </a:solidFill>
            <a:latin typeface="나눔바른고딕" pitchFamily="50" charset="-127"/>
            <a:ea typeface="나눔바른고딕" pitchFamily="50" charset="-127"/>
          </a:endParaRPr>
        </a:p>
      </xdr:txBody>
    </xdr:sp>
    <xdr:clientData/>
  </xdr:twoCellAnchor>
  <xdr:twoCellAnchor>
    <xdr:from>
      <xdr:col>8</xdr:col>
      <xdr:colOff>664725</xdr:colOff>
      <xdr:row>12</xdr:row>
      <xdr:rowOff>325180</xdr:rowOff>
    </xdr:from>
    <xdr:to>
      <xdr:col>11</xdr:col>
      <xdr:colOff>364788</xdr:colOff>
      <xdr:row>14</xdr:row>
      <xdr:rowOff>68093</xdr:rowOff>
    </xdr:to>
    <xdr:sp macro="" textlink="">
      <xdr:nvSpPr>
        <xdr:cNvPr id="12" name="아래쪽 리본 11"/>
        <xdr:cNvSpPr/>
      </xdr:nvSpPr>
      <xdr:spPr>
        <a:xfrm>
          <a:off x="17688129" y="4662095"/>
          <a:ext cx="2010382" cy="431955"/>
        </a:xfrm>
        <a:prstGeom prst="ribbon">
          <a:avLst>
            <a:gd name="adj1" fmla="val 13821"/>
            <a:gd name="adj2" fmla="val 75000"/>
          </a:avLst>
        </a:prstGeom>
        <a:solidFill>
          <a:srgbClr val="FFCC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800" b="1">
              <a:solidFill>
                <a:schemeClr val="tx1"/>
              </a:solidFill>
              <a:latin typeface="+mj-ea"/>
              <a:ea typeface="+mj-ea"/>
            </a:rPr>
            <a:t>수다날</a:t>
          </a:r>
        </a:p>
      </xdr:txBody>
    </xdr:sp>
    <xdr:clientData/>
  </xdr:twoCellAnchor>
  <xdr:twoCellAnchor editAs="oneCell">
    <xdr:from>
      <xdr:col>12</xdr:col>
      <xdr:colOff>470166</xdr:colOff>
      <xdr:row>8</xdr:row>
      <xdr:rowOff>57524</xdr:rowOff>
    </xdr:from>
    <xdr:to>
      <xdr:col>13</xdr:col>
      <xdr:colOff>275620</xdr:colOff>
      <xdr:row>10</xdr:row>
      <xdr:rowOff>48639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01613" y="2667779"/>
          <a:ext cx="486390" cy="704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389098</xdr:colOff>
      <xdr:row>2</xdr:row>
      <xdr:rowOff>349355</xdr:rowOff>
    </xdr:from>
    <xdr:to>
      <xdr:col>12</xdr:col>
      <xdr:colOff>194552</xdr:colOff>
      <xdr:row>4</xdr:row>
      <xdr:rowOff>275618</xdr:rowOff>
    </xdr:to>
    <xdr:pic>
      <xdr:nvPicPr>
        <xdr:cNvPr id="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039609" y="1857142"/>
          <a:ext cx="486390" cy="704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405310</xdr:colOff>
      <xdr:row>8</xdr:row>
      <xdr:rowOff>8888</xdr:rowOff>
    </xdr:from>
    <xdr:to>
      <xdr:col>12</xdr:col>
      <xdr:colOff>210764</xdr:colOff>
      <xdr:row>10</xdr:row>
      <xdr:rowOff>3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055821" y="2619143"/>
          <a:ext cx="486390" cy="704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405318</xdr:colOff>
      <xdr:row>2</xdr:row>
      <xdr:rowOff>300715</xdr:rowOff>
    </xdr:from>
    <xdr:to>
      <xdr:col>13</xdr:col>
      <xdr:colOff>210772</xdr:colOff>
      <xdr:row>4</xdr:row>
      <xdr:rowOff>226978</xdr:rowOff>
    </xdr:to>
    <xdr:pic>
      <xdr:nvPicPr>
        <xdr:cNvPr id="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736765" y="1808502"/>
          <a:ext cx="486390" cy="704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13</xdr:col>
      <xdr:colOff>425586</xdr:colOff>
      <xdr:row>13</xdr:row>
      <xdr:rowOff>129007</xdr:rowOff>
    </xdr:from>
    <xdr:to>
      <xdr:col>16</xdr:col>
      <xdr:colOff>67284</xdr:colOff>
      <xdr:row>14</xdr:row>
      <xdr:rowOff>216441</xdr:rowOff>
    </xdr:to>
    <xdr:sp macro="" textlink="">
      <xdr:nvSpPr>
        <xdr:cNvPr id="18" name="아래쪽 리본 17"/>
        <xdr:cNvSpPr/>
      </xdr:nvSpPr>
      <xdr:spPr>
        <a:xfrm>
          <a:off x="21299522" y="4810443"/>
          <a:ext cx="1952017" cy="431955"/>
        </a:xfrm>
        <a:prstGeom prst="ribbon">
          <a:avLst>
            <a:gd name="adj1" fmla="val 13821"/>
            <a:gd name="adj2" fmla="val 75000"/>
          </a:avLst>
        </a:prstGeom>
        <a:solidFill>
          <a:srgbClr val="FFCC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800" b="1">
              <a:solidFill>
                <a:schemeClr val="tx1"/>
              </a:solidFill>
              <a:latin typeface="+mj-ea"/>
              <a:ea typeface="+mj-ea"/>
            </a:rPr>
            <a:t>양식의 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</xdr:row>
          <xdr:rowOff>142875</xdr:rowOff>
        </xdr:from>
        <xdr:to>
          <xdr:col>20</xdr:col>
          <xdr:colOff>38100</xdr:colOff>
          <xdr:row>57</xdr:row>
          <xdr:rowOff>152400</xdr:rowOff>
        </xdr:to>
        <xdr:pic>
          <xdr:nvPicPr>
            <xdr:cNvPr id="2049" name="Picture 1"/>
            <xdr:cNvPicPr>
              <a:picLocks noChangeAspect="1" noChangeArrowheads="1"/>
              <a:extLst>
                <a:ext uri="{84589F7E-364E-4C9E-8A38-B11213B215E9}">
                  <a14:cameraTool cellRange="'18.02.19'!$B$3:$B$28" spid="_x0000_s237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306050" y="419100"/>
              <a:ext cx="1495425" cy="9182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4</xdr:row>
          <xdr:rowOff>104775</xdr:rowOff>
        </xdr:from>
        <xdr:to>
          <xdr:col>20</xdr:col>
          <xdr:colOff>0</xdr:colOff>
          <xdr:row>60</xdr:row>
          <xdr:rowOff>123825</xdr:rowOff>
        </xdr:to>
        <xdr:pic>
          <xdr:nvPicPr>
            <xdr:cNvPr id="3073" name="Picture 1"/>
            <xdr:cNvPicPr>
              <a:picLocks noChangeAspect="1" noChangeArrowheads="1"/>
              <a:extLst>
                <a:ext uri="{84589F7E-364E-4C9E-8A38-B11213B215E9}">
                  <a14:cameraTool cellRange="'18.02.19'!$C$3:$C$28" spid="_x0000_s247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67975" y="876300"/>
              <a:ext cx="1400175" cy="9182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4</xdr:row>
          <xdr:rowOff>76200</xdr:rowOff>
        </xdr:from>
        <xdr:to>
          <xdr:col>20</xdr:col>
          <xdr:colOff>285750</xdr:colOff>
          <xdr:row>60</xdr:row>
          <xdr:rowOff>95250</xdr:rowOff>
        </xdr:to>
        <xdr:pic>
          <xdr:nvPicPr>
            <xdr:cNvPr id="4097" name="Picture 1"/>
            <xdr:cNvPicPr>
              <a:picLocks noChangeAspect="1" noChangeArrowheads="1"/>
              <a:extLst>
                <a:ext uri="{84589F7E-364E-4C9E-8A38-B11213B215E9}">
                  <a14:cameraTool cellRange="'18.02.19'!$D$3:$D$28" spid="_x0000_s257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058525" y="847725"/>
              <a:ext cx="1666875" cy="9182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</xdr:row>
          <xdr:rowOff>114300</xdr:rowOff>
        </xdr:from>
        <xdr:to>
          <xdr:col>20</xdr:col>
          <xdr:colOff>57150</xdr:colOff>
          <xdr:row>58</xdr:row>
          <xdr:rowOff>142875</xdr:rowOff>
        </xdr:to>
        <xdr:pic>
          <xdr:nvPicPr>
            <xdr:cNvPr id="5121" name="Picture 1"/>
            <xdr:cNvPicPr>
              <a:picLocks noChangeAspect="1" noChangeArrowheads="1"/>
              <a:extLst>
                <a:ext uri="{84589F7E-364E-4C9E-8A38-B11213B215E9}">
                  <a14:cameraTool cellRange="'18.02.19'!$E$3:$E$28" spid="_x0000_s268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087100" y="600075"/>
              <a:ext cx="1485900" cy="9182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</xdr:row>
          <xdr:rowOff>114300</xdr:rowOff>
        </xdr:from>
        <xdr:to>
          <xdr:col>20</xdr:col>
          <xdr:colOff>76200</xdr:colOff>
          <xdr:row>59</xdr:row>
          <xdr:rowOff>104775</xdr:rowOff>
        </xdr:to>
        <xdr:pic>
          <xdr:nvPicPr>
            <xdr:cNvPr id="6145" name="Picture 1"/>
            <xdr:cNvPicPr>
              <a:picLocks noChangeAspect="1" noChangeArrowheads="1"/>
              <a:extLst>
                <a:ext uri="{84589F7E-364E-4C9E-8A38-B11213B215E9}">
                  <a14:cameraTool cellRange="'18.02.19'!$F$3:$F$28" spid="_x0000_s278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77525" y="600075"/>
              <a:ext cx="1457325" cy="9182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</xdr:row>
          <xdr:rowOff>0</xdr:rowOff>
        </xdr:from>
        <xdr:to>
          <xdr:col>20</xdr:col>
          <xdr:colOff>38100</xdr:colOff>
          <xdr:row>59</xdr:row>
          <xdr:rowOff>104775</xdr:rowOff>
        </xdr:to>
        <xdr:pic>
          <xdr:nvPicPr>
            <xdr:cNvPr id="7169" name="Picture 1"/>
            <xdr:cNvPicPr>
              <a:picLocks noChangeAspect="1" noChangeArrowheads="1"/>
              <a:extLst>
                <a:ext uri="{84589F7E-364E-4C9E-8A38-B11213B215E9}">
                  <a14:cameraTool cellRange="'18.02.19'!$G$3:$G$28" spid="_x0000_s288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44275" y="695325"/>
              <a:ext cx="1419225" cy="9182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</xdr:row>
          <xdr:rowOff>114300</xdr:rowOff>
        </xdr:from>
        <xdr:to>
          <xdr:col>20</xdr:col>
          <xdr:colOff>123825</xdr:colOff>
          <xdr:row>59</xdr:row>
          <xdr:rowOff>9525</xdr:rowOff>
        </xdr:to>
        <xdr:pic>
          <xdr:nvPicPr>
            <xdr:cNvPr id="8193" name="Picture 1"/>
            <xdr:cNvPicPr>
              <a:picLocks noChangeAspect="1" noChangeArrowheads="1"/>
              <a:extLst>
                <a:ext uri="{84589F7E-364E-4C9E-8A38-B11213B215E9}">
                  <a14:cameraTool cellRange="'18.02.19'!$H$3:$H$28" spid="_x0000_s298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00" y="600075"/>
              <a:ext cx="1495425" cy="9182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ID8LWOVH/Users/000/AppData/Local/Microsoft/Windows/Temporary%20Internet%20Files/Content.IE5/YTRYWM2A/&#45720;&#54392;&#47480;&#47700;&#45684;(14.05.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보고용"/>
      <sheetName val="14.05.05"/>
      <sheetName val="월"/>
      <sheetName val="화"/>
      <sheetName val="수"/>
      <sheetName val="목"/>
      <sheetName val="금"/>
      <sheetName val="토"/>
      <sheetName val="일"/>
      <sheetName val="보존식"/>
      <sheetName val="간식"/>
      <sheetName val="월 (2)"/>
      <sheetName val="화 (2)"/>
      <sheetName val="수 (2)"/>
      <sheetName val="목 (2)"/>
      <sheetName val="금 (2)"/>
      <sheetName val="토 (2)"/>
      <sheetName val="일 (2)"/>
      <sheetName val="CCP 1"/>
    </sheetNames>
    <sheetDataSet>
      <sheetData sheetId="0"/>
      <sheetData sheetId="1">
        <row r="4">
          <cell r="H4" t="str">
            <v>일</v>
          </cell>
        </row>
      </sheetData>
      <sheetData sheetId="2">
        <row r="36">
          <cell r="C36">
            <v>1323.9969230769229</v>
          </cell>
        </row>
      </sheetData>
      <sheetData sheetId="3">
        <row r="42">
          <cell r="C42">
            <v>1187.0315384615387</v>
          </cell>
        </row>
      </sheetData>
      <sheetData sheetId="4">
        <row r="42">
          <cell r="C42">
            <v>1025.6738461538459</v>
          </cell>
        </row>
      </sheetData>
      <sheetData sheetId="5">
        <row r="42">
          <cell r="C42">
            <v>998.53538461538471</v>
          </cell>
        </row>
      </sheetData>
      <sheetData sheetId="6">
        <row r="42">
          <cell r="C42">
            <v>1119.8946153846152</v>
          </cell>
        </row>
      </sheetData>
      <sheetData sheetId="7">
        <row r="42">
          <cell r="C42">
            <v>1031.5119999999999</v>
          </cell>
        </row>
      </sheetData>
      <sheetData sheetId="8">
        <row r="42">
          <cell r="C42">
            <v>1184.364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9" zoomScale="50" zoomScaleNormal="50" zoomScaleSheetLayoutView="55" workbookViewId="0">
      <selection activeCell="B8" sqref="B8:H31"/>
    </sheetView>
  </sheetViews>
  <sheetFormatPr defaultColWidth="8.88671875" defaultRowHeight="35.25" customHeight="1"/>
  <cols>
    <col min="1" max="1" width="15.77734375" style="65" customWidth="1"/>
    <col min="2" max="8" width="35.77734375" style="1" customWidth="1"/>
    <col min="9" max="16384" width="8.88671875" style="1"/>
  </cols>
  <sheetData>
    <row r="2" spans="1:9" ht="56.25" customHeight="1">
      <c r="A2" s="536" t="s">
        <v>0</v>
      </c>
      <c r="B2" s="537"/>
      <c r="C2" s="537"/>
      <c r="D2" s="537"/>
      <c r="E2" s="537"/>
      <c r="F2" s="537"/>
      <c r="G2" s="537"/>
      <c r="H2" s="538"/>
    </row>
    <row r="3" spans="1:9" ht="35.25" customHeight="1" thickBot="1">
      <c r="A3" s="2"/>
      <c r="B3" s="3"/>
      <c r="C3" s="3"/>
      <c r="D3" s="3"/>
      <c r="E3" s="539" t="str">
        <f>'18.02.19'!E2:H2</f>
        <v>영락노인전문요양원 2월 2주</v>
      </c>
      <c r="F3" s="539"/>
      <c r="G3" s="540"/>
      <c r="H3" s="541"/>
    </row>
    <row r="4" spans="1:9" s="6" customFormat="1" ht="30" customHeight="1">
      <c r="A4" s="4" t="s">
        <v>1</v>
      </c>
      <c r="B4" s="5">
        <f>'18.02.19'!B3</f>
        <v>43514</v>
      </c>
      <c r="C4" s="5">
        <f>'18.02.19'!C3</f>
        <v>43515</v>
      </c>
      <c r="D4" s="5">
        <f>'18.02.19'!D3</f>
        <v>43516</v>
      </c>
      <c r="E4" s="5">
        <f>'18.02.19'!E3</f>
        <v>43517</v>
      </c>
      <c r="F4" s="5">
        <f>'18.02.19'!F3</f>
        <v>43518</v>
      </c>
      <c r="G4" s="5">
        <f>'18.02.19'!G3</f>
        <v>43519</v>
      </c>
      <c r="H4" s="5">
        <f>'18.02.19'!H3</f>
        <v>43520</v>
      </c>
    </row>
    <row r="5" spans="1:9" s="6" customFormat="1" ht="30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9" t="s">
        <v>8</v>
      </c>
      <c r="H5" s="10" t="str">
        <f>'[1]14.05.05'!H4</f>
        <v>일</v>
      </c>
    </row>
    <row r="6" spans="1:9" s="6" customFormat="1" ht="30" customHeight="1" thickBot="1">
      <c r="A6" s="4" t="s">
        <v>160</v>
      </c>
      <c r="B6" s="474" t="str">
        <f>'18.02.19'!B5</f>
        <v>아침햇살/엔요</v>
      </c>
      <c r="C6" s="474" t="str">
        <f>'18.02.19'!C5</f>
        <v>아침햇살/엔요</v>
      </c>
      <c r="D6" s="474" t="str">
        <f>'18.02.19'!D5</f>
        <v>아침햇살/엔요</v>
      </c>
      <c r="E6" s="474" t="str">
        <f>'18.02.19'!E5</f>
        <v>아침햇살/엔요</v>
      </c>
      <c r="F6" s="474" t="str">
        <f>'18.02.19'!F5</f>
        <v>아침햇살/엔요</v>
      </c>
      <c r="G6" s="474" t="str">
        <f>'18.02.19'!G5</f>
        <v>아침햇살/엔요</v>
      </c>
      <c r="H6" s="474" t="str">
        <f>'18.02.19'!H5</f>
        <v>아침햇살/엔요</v>
      </c>
    </row>
    <row r="7" spans="1:9" s="6" customFormat="1" ht="30" customHeight="1" thickBot="1">
      <c r="A7" s="473" t="s">
        <v>158</v>
      </c>
      <c r="B7" s="474" t="str">
        <f>'18.02.19'!B6</f>
        <v>흰죽/녹두죽</v>
      </c>
      <c r="C7" s="474" t="str">
        <f>'18.02.19'!C6</f>
        <v>흰죽/단호박죽</v>
      </c>
      <c r="D7" s="474" t="str">
        <f>'18.02.19'!D6</f>
        <v>흰죽/소고기죽</v>
      </c>
      <c r="E7" s="474" t="str">
        <f>'18.02.19'!E6</f>
        <v>흰죽/닭죽</v>
      </c>
      <c r="F7" s="474" t="str">
        <f>'18.02.19'!F6</f>
        <v>흰죽/어죽</v>
      </c>
      <c r="G7" s="474" t="str">
        <f>'18.02.19'!G6</f>
        <v>흰죽/참치야채죽</v>
      </c>
      <c r="H7" s="474" t="str">
        <f>'18.02.19'!H6</f>
        <v>흰죽/단호박죽</v>
      </c>
    </row>
    <row r="8" spans="1:9" s="14" customFormat="1" ht="30" customHeight="1">
      <c r="A8" s="11"/>
      <c r="B8" s="12" t="str">
        <f>'18.02.19'!B7</f>
        <v>쌀밥/잡곡밥</v>
      </c>
      <c r="C8" s="12" t="str">
        <f>'18.02.19'!C7</f>
        <v>쌀밥/오곡찰밥</v>
      </c>
      <c r="D8" s="12" t="str">
        <f>'18.02.19'!D7</f>
        <v>쌀밥/잡곡밥</v>
      </c>
      <c r="E8" s="12" t="str">
        <f>'18.02.19'!E7</f>
        <v>쌀밥/잡곡밥</v>
      </c>
      <c r="F8" s="12" t="str">
        <f>'18.02.19'!F7</f>
        <v>쌀밥/잡곡밥</v>
      </c>
      <c r="G8" s="12" t="str">
        <f>'18.02.19'!G7</f>
        <v>쌀밥/잡곡밥</v>
      </c>
      <c r="H8" s="13" t="str">
        <f>'18.02.19'!H7</f>
        <v>쌀밥/잡곡밥</v>
      </c>
    </row>
    <row r="9" spans="1:9" s="18" customFormat="1" ht="30" customHeight="1">
      <c r="A9" s="15" t="s">
        <v>9</v>
      </c>
      <c r="B9" s="16" t="str">
        <f>'18.02.19'!B8</f>
        <v>누룽지탕/크림스프</v>
      </c>
      <c r="C9" s="16" t="str">
        <f>'18.02.19'!C8</f>
        <v>들깨무채국/크림스프</v>
      </c>
      <c r="D9" s="16" t="str">
        <f>'18.02.19'!D8</f>
        <v>콩나물국/크림스프</v>
      </c>
      <c r="E9" s="16" t="str">
        <f>'18.02.19'!E8</f>
        <v>사골우거지국/크림스프</v>
      </c>
      <c r="F9" s="16" t="str">
        <f>'18.02.19'!F8</f>
        <v>소고기무국/크림스프</v>
      </c>
      <c r="G9" s="16" t="str">
        <f>'18.02.19'!G8</f>
        <v>북어국/크림스프</v>
      </c>
      <c r="H9" s="17" t="str">
        <f>'18.02.19'!H8</f>
        <v>만두국/크림스프</v>
      </c>
    </row>
    <row r="10" spans="1:9" s="18" customFormat="1" ht="30" customHeight="1">
      <c r="A10" s="15" t="s">
        <v>10</v>
      </c>
      <c r="B10" s="16" t="str">
        <f>'18.02.19'!B9</f>
        <v>삼치무조림</v>
      </c>
      <c r="C10" s="16" t="str">
        <f>'18.02.19'!C9</f>
        <v>메추리알조림</v>
      </c>
      <c r="D10" s="16" t="str">
        <f>'18.02.19'!D9</f>
        <v>간장닭갈비</v>
      </c>
      <c r="E10" s="16" t="str">
        <f>'18.02.19'!E9</f>
        <v>삼색계란찜</v>
      </c>
      <c r="F10" s="16" t="str">
        <f>'18.02.19'!F9</f>
        <v>생선전</v>
      </c>
      <c r="G10" s="16" t="str">
        <f>'18.02.19'!G9</f>
        <v>소고기숙주볶음</v>
      </c>
      <c r="H10" s="17" t="str">
        <f>'18.02.19'!H9</f>
        <v>너비아니야채볶음</v>
      </c>
      <c r="I10" s="19"/>
    </row>
    <row r="11" spans="1:9" s="18" customFormat="1" ht="30" customHeight="1">
      <c r="A11" s="15" t="s">
        <v>11</v>
      </c>
      <c r="B11" s="16" t="str">
        <f>'18.02.19'!B10</f>
        <v>오징어젓갈무침</v>
      </c>
      <c r="C11" s="16" t="str">
        <f>'18.02.19'!C10</f>
        <v>애호박민찌볶음</v>
      </c>
      <c r="D11" s="16" t="str">
        <f>'18.02.19'!D10</f>
        <v>배추나물</v>
      </c>
      <c r="E11" s="16" t="str">
        <f>'18.02.19'!E10</f>
        <v>치커리사과초무침</v>
      </c>
      <c r="F11" s="16" t="str">
        <f>'18.02.19'!F10</f>
        <v>취나물볶음</v>
      </c>
      <c r="G11" s="16" t="str">
        <f>'18.02.19'!G10</f>
        <v>부추장떡</v>
      </c>
      <c r="H11" s="17" t="str">
        <f>'18.02.19'!H10</f>
        <v>봄동겉절이</v>
      </c>
      <c r="I11" s="19"/>
    </row>
    <row r="12" spans="1:9" s="18" customFormat="1" ht="30" customHeight="1">
      <c r="A12" s="15"/>
      <c r="B12" s="20" t="str">
        <f>'18.02.19'!B12</f>
        <v>나박김치/백김치</v>
      </c>
      <c r="C12" s="20" t="str">
        <f>'18.02.19'!C12</f>
        <v>나박김치/백김치</v>
      </c>
      <c r="D12" s="20" t="str">
        <f>'18.02.19'!D12</f>
        <v>나박김치/백김치</v>
      </c>
      <c r="E12" s="20" t="str">
        <f>'18.02.19'!E12</f>
        <v>나박김치/백김치</v>
      </c>
      <c r="F12" s="20" t="str">
        <f>'18.02.19'!F12</f>
        <v>나박김치/백김치</v>
      </c>
      <c r="G12" s="20" t="str">
        <f>'18.02.19'!G12</f>
        <v>나박김치/백김치</v>
      </c>
      <c r="H12" s="21" t="str">
        <f>'18.02.19'!H12</f>
        <v>나박김치/백김치</v>
      </c>
      <c r="I12" s="19"/>
    </row>
    <row r="13" spans="1:9" s="18" customFormat="1" ht="30" customHeight="1" thickBot="1">
      <c r="A13" s="22" t="s">
        <v>12</v>
      </c>
      <c r="B13" s="23" t="s">
        <v>342</v>
      </c>
      <c r="C13" s="23" t="str">
        <f>'18.02.19'!C13</f>
        <v>대추차</v>
      </c>
      <c r="D13" s="23" t="s">
        <v>343</v>
      </c>
      <c r="E13" s="23" t="str">
        <f>'18.02.19'!E13</f>
        <v>유자차</v>
      </c>
      <c r="F13" s="23" t="s">
        <v>344</v>
      </c>
      <c r="G13" s="23" t="s">
        <v>345</v>
      </c>
      <c r="H13" s="23" t="s">
        <v>346</v>
      </c>
      <c r="I13" s="19"/>
    </row>
    <row r="14" spans="1:9" s="18" customFormat="1" ht="30" customHeight="1">
      <c r="A14" s="24" t="s">
        <v>13</v>
      </c>
      <c r="B14" s="25">
        <f>월!I36</f>
        <v>0.44590916666666663</v>
      </c>
      <c r="C14" s="25">
        <f>화!I38</f>
        <v>0.43133055555555555</v>
      </c>
      <c r="D14" s="25">
        <f>수!I37</f>
        <v>0.40783333333333327</v>
      </c>
      <c r="E14" s="26">
        <f>목!I36</f>
        <v>0.49226666666666669</v>
      </c>
      <c r="F14" s="27">
        <f>금!I35</f>
        <v>0.40617222222222216</v>
      </c>
      <c r="G14" s="28">
        <f>토!I35</f>
        <v>0.4983555555555555</v>
      </c>
      <c r="H14" s="29">
        <f>일!I35</f>
        <v>0.49079722222222227</v>
      </c>
      <c r="I14" s="19"/>
    </row>
    <row r="15" spans="1:9" s="18" customFormat="1" ht="30" customHeight="1" thickBot="1">
      <c r="A15" s="22" t="s">
        <v>14</v>
      </c>
      <c r="B15" s="30">
        <f>월!C36</f>
        <v>1605.2729999999999</v>
      </c>
      <c r="C15" s="30">
        <f>화!C38</f>
        <v>1552.79</v>
      </c>
      <c r="D15" s="30">
        <f>수!C37</f>
        <v>1468.1999999999998</v>
      </c>
      <c r="E15" s="31">
        <f>목!C36</f>
        <v>1772.16</v>
      </c>
      <c r="F15" s="32">
        <f>금!C35</f>
        <v>1462.2199999999998</v>
      </c>
      <c r="G15" s="33">
        <f>토!C35</f>
        <v>1794.0799999999997</v>
      </c>
      <c r="H15" s="34">
        <f>일!C35</f>
        <v>1766.8700000000001</v>
      </c>
      <c r="I15" s="19"/>
    </row>
    <row r="16" spans="1:9" s="18" customFormat="1" ht="30" customHeight="1">
      <c r="A16" s="15"/>
      <c r="B16" s="35" t="str">
        <f>'18.02.19'!B14</f>
        <v>흰죽/팥죽</v>
      </c>
      <c r="C16" s="35" t="str">
        <f>'18.02.19'!C14</f>
        <v>흰죽/고구마죽</v>
      </c>
      <c r="D16" s="35" t="str">
        <f>'18.02.19'!D14</f>
        <v>흰죽/게살죽</v>
      </c>
      <c r="E16" s="35" t="str">
        <f>'18.02.19'!E14</f>
        <v>흰죽/밤죽</v>
      </c>
      <c r="F16" s="35" t="str">
        <f>'18.02.19'!F14</f>
        <v>흰죽/흑임자죽</v>
      </c>
      <c r="G16" s="35" t="str">
        <f>'18.02.19'!G14</f>
        <v>흰죽/들깨죽</v>
      </c>
      <c r="H16" s="36" t="str">
        <f>'18.02.19'!H14</f>
        <v>흰죽/고구마죽</v>
      </c>
      <c r="I16" s="19"/>
    </row>
    <row r="17" spans="1:9" s="18" customFormat="1" ht="30" customHeight="1">
      <c r="A17" s="15"/>
      <c r="B17" s="35" t="str">
        <f>'18.02.19'!B15</f>
        <v>쌀밥/잡곡밥</v>
      </c>
      <c r="C17" s="35" t="str">
        <f>'18.02.19'!C15</f>
        <v>쌀밥/오곡찰밥</v>
      </c>
      <c r="D17" s="35" t="str">
        <f>'18.02.19'!D15</f>
        <v>쌀밥/잡곡밥</v>
      </c>
      <c r="E17" s="35" t="str">
        <f>'18.02.19'!E15</f>
        <v>쌀밥/잡곡밥</v>
      </c>
      <c r="F17" s="35" t="str">
        <f>'18.02.19'!F15</f>
        <v>쌀밥/잡곡밥</v>
      </c>
      <c r="G17" s="35" t="str">
        <f>'18.02.19'!G15</f>
        <v>쌀밥/잡곡밥</v>
      </c>
      <c r="H17" s="35" t="str">
        <f>'18.02.19'!H15</f>
        <v>쌀밥/잡곡밥</v>
      </c>
      <c r="I17" s="19"/>
    </row>
    <row r="18" spans="1:9" s="18" customFormat="1" ht="30" customHeight="1">
      <c r="A18" s="15"/>
      <c r="B18" s="35" t="str">
        <f>'18.02.19'!B16</f>
        <v>근대국/크림스프</v>
      </c>
      <c r="C18" s="35" t="str">
        <f>'18.02.19'!C16</f>
        <v>동태무국/크림스프</v>
      </c>
      <c r="D18" s="35" t="str">
        <f>'18.02.19'!D16</f>
        <v>미역국/크림스프</v>
      </c>
      <c r="E18" s="35" t="str">
        <f>'18.02.19'!E16</f>
        <v>아욱국/크림스프</v>
      </c>
      <c r="F18" s="35" t="str">
        <f>'18.02.19'!F16</f>
        <v>어묵국/크림스프</v>
      </c>
      <c r="G18" s="35" t="str">
        <f>'18.02.19'!G16</f>
        <v>유부쑥갓국/크림스프</v>
      </c>
      <c r="H18" s="36" t="str">
        <f>'18.02.19'!H16</f>
        <v>감자수제비/크림스프</v>
      </c>
      <c r="I18" s="19"/>
    </row>
    <row r="19" spans="1:9" s="18" customFormat="1" ht="30" customHeight="1">
      <c r="A19" s="15" t="s">
        <v>15</v>
      </c>
      <c r="B19" s="35" t="str">
        <f>'18.02.19'!B17</f>
        <v>*쉐프의특식*라조기</v>
      </c>
      <c r="C19" s="35" t="str">
        <f>'18.02.19'!C17</f>
        <v>탕평채</v>
      </c>
      <c r="D19" s="35" t="str">
        <f>'18.02.19'!D17</f>
        <v>하이라이스</v>
      </c>
      <c r="E19" s="35" t="str">
        <f>'18.02.19'!E17</f>
        <v>돈육된장불고기</v>
      </c>
      <c r="F19" s="35" t="str">
        <f>'18.02.19'!F17</f>
        <v>고등어무조림</v>
      </c>
      <c r="G19" s="35" t="str">
        <f>'18.02.19'!G17</f>
        <v>양송이미트볼조림</v>
      </c>
      <c r="H19" s="36" t="str">
        <f>'18.02.19'!H17</f>
        <v>해물완자전</v>
      </c>
      <c r="I19" s="19"/>
    </row>
    <row r="20" spans="1:9" s="18" customFormat="1" ht="30" customHeight="1">
      <c r="A20" s="15" t="s">
        <v>16</v>
      </c>
      <c r="B20" s="35" t="str">
        <f>'18.02.19'!B18</f>
        <v>싱싱샐러드/마요유자소스</v>
      </c>
      <c r="C20" s="35" t="str">
        <f>'18.02.19'!C18</f>
        <v>보름삼색나물</v>
      </c>
      <c r="D20" s="35" t="str">
        <f>'18.02.19'!D18</f>
        <v>오징어까스/탈탈소스</v>
      </c>
      <c r="E20" s="35" t="str">
        <f>'18.02.19'!E18</f>
        <v>브로컬리/초장</v>
      </c>
      <c r="F20" s="35" t="str">
        <f>'18.02.19'!F18</f>
        <v>새송이청경채볶음</v>
      </c>
      <c r="G20" s="35" t="str">
        <f>'18.02.19'!G18</f>
        <v>마늘쫑무침</v>
      </c>
      <c r="H20" s="36" t="str">
        <f>'18.02.19'!H18</f>
        <v>오징어젓갈무침</v>
      </c>
      <c r="I20" s="19"/>
    </row>
    <row r="21" spans="1:9" s="18" customFormat="1" ht="30" customHeight="1">
      <c r="A21" s="15" t="s">
        <v>17</v>
      </c>
      <c r="B21" s="35" t="str">
        <f>'18.02.19'!B19</f>
        <v>세발나물무침</v>
      </c>
      <c r="C21" s="35" t="str">
        <f>'18.02.19'!C19</f>
        <v>단호박사과범벅</v>
      </c>
      <c r="D21" s="35" t="str">
        <f>'18.02.19'!D19</f>
        <v>오복채</v>
      </c>
      <c r="E21" s="35" t="str">
        <f>'18.02.19'!E19</f>
        <v>상추/쌈장</v>
      </c>
      <c r="F21" s="35" t="str">
        <f>'18.02.19'!F19</f>
        <v>양념깻잎지</v>
      </c>
      <c r="G21" s="35" t="str">
        <f>'18.02.19'!G19</f>
        <v>숙주나물</v>
      </c>
      <c r="H21" s="36" t="str">
        <f>'18.02.19'!H19</f>
        <v>부추겉절이</v>
      </c>
      <c r="I21" s="19"/>
    </row>
    <row r="22" spans="1:9" s="18" customFormat="1" ht="30" customHeight="1">
      <c r="A22" s="37"/>
      <c r="B22" s="35" t="str">
        <f>'18.02.19'!B20</f>
        <v>배추김치/백김치</v>
      </c>
      <c r="C22" s="35" t="str">
        <f>'18.02.19'!C20</f>
        <v>포기김치/백김치</v>
      </c>
      <c r="D22" s="35" t="str">
        <f>'18.02.19'!D20</f>
        <v>포기김치/백김치</v>
      </c>
      <c r="E22" s="35" t="str">
        <f>'18.02.19'!E20</f>
        <v>포기김치/백김치</v>
      </c>
      <c r="F22" s="35" t="str">
        <f>'18.02.19'!F20</f>
        <v>포기김치/백김치</v>
      </c>
      <c r="G22" s="35" t="str">
        <f>'18.02.19'!G20</f>
        <v>포기김치/백김치</v>
      </c>
      <c r="H22" s="36" t="str">
        <f>'18.02.19'!H20</f>
        <v>포기김치/백김치</v>
      </c>
      <c r="I22" s="19"/>
    </row>
    <row r="23" spans="1:9" s="18" customFormat="1" ht="34.5" customHeight="1" thickBot="1">
      <c r="A23" s="22" t="s">
        <v>18</v>
      </c>
      <c r="B23" s="30" t="str">
        <f>'18.02.19'!B21</f>
        <v>*일반,와파린,당뇨,통풍 : 군고구마/이오
*신장 : 군고구마/아침햇살
*갈은식(일반/당뇨) : 군고구마/이오</v>
      </c>
      <c r="C23" s="30" t="str">
        <f>'18.02.19'!C21</f>
        <v>*일반,와파린,당뇨,통풍 : 크로와상/식혜
*신장 : 크로와상/아침햇살
*갈은식(일반/당뇨) :크로와상/식혜</v>
      </c>
      <c r="D23" s="30" t="str">
        <f>'18.02.19'!D21</f>
        <v>*일반,와파린,당뇨,통풍 : 단호박찜/요플레
*신장 : 단호박찜/아침햇살
*갈은식(일반/당뇨) : 단호박찜/요플레</v>
      </c>
      <c r="E23" s="30" t="str">
        <f>'18.02.19'!E21</f>
        <v>*일반,와파린,당뇨,통풍 : 롤케이크/비피더스
*신장 : 롤케이크/아침햇살
*갈은식(일반/당뇨) : 카스테라/비피더스</v>
      </c>
      <c r="F23" s="30" t="str">
        <f>'18.02.19'!F21</f>
        <v>*일반,와파린,당뇨,통풍 : 버터감자구이/오렌지주스
*신장 : 버터감자구이/아침햇살
*갈은식(일반/당뇨) : 버터감자구이/오렌지주스</v>
      </c>
      <c r="G23" s="30" t="str">
        <f>'18.02.19'!G21</f>
        <v>*일반,와파린,당뇨,통풍 : 바나나/두유
*신장 : 바나나/아침햇살
*갈은식(일반/당뇨) : 바나나/두유</v>
      </c>
      <c r="H23" s="38" t="str">
        <f>'18.02.19'!H21</f>
        <v>*일반,와파린,당뇨,통풍 : 찐빵/사과주스
*신장 : 찐빵/아침햇살
*갈은식(일반/당뇨) : 잡곡모닝빵/사과주스</v>
      </c>
      <c r="I23" s="19"/>
    </row>
    <row r="24" spans="1:9" s="18" customFormat="1" ht="30" customHeight="1">
      <c r="A24" s="24" t="s">
        <v>19</v>
      </c>
      <c r="B24" s="25">
        <f>월!I75</f>
        <v>0.50395305555555558</v>
      </c>
      <c r="C24" s="25">
        <f>화!I74</f>
        <v>0.61981763888888886</v>
      </c>
      <c r="D24" s="25">
        <f>수!I79</f>
        <v>0.45258138888888888</v>
      </c>
      <c r="E24" s="26">
        <f>목!I69</f>
        <v>0.49197569444444444</v>
      </c>
      <c r="F24" s="27">
        <f>금!I71</f>
        <v>0.44267953216374267</v>
      </c>
      <c r="G24" s="28">
        <f>토!I74</f>
        <v>0.51915386779184236</v>
      </c>
      <c r="H24" s="29">
        <f>일!I69</f>
        <v>0.5481649154589372</v>
      </c>
      <c r="I24" s="19"/>
    </row>
    <row r="25" spans="1:9" s="18" customFormat="1" ht="30" customHeight="1" thickBot="1">
      <c r="A25" s="22" t="s">
        <v>20</v>
      </c>
      <c r="B25" s="30">
        <f>월!C75</f>
        <v>1814.231</v>
      </c>
      <c r="C25" s="30">
        <f>화!C74</f>
        <v>2231.3434999999999</v>
      </c>
      <c r="D25" s="30">
        <f>수!C79</f>
        <v>1629.2929999999999</v>
      </c>
      <c r="E25" s="31">
        <f>목!C69</f>
        <v>1771.1125</v>
      </c>
      <c r="F25" s="32">
        <f>금!C71</f>
        <v>1593.6463157894736</v>
      </c>
      <c r="G25" s="33">
        <f>토!C74</f>
        <v>1868.9539240506326</v>
      </c>
      <c r="H25" s="34">
        <f>일!C69</f>
        <v>1973.3936956521738</v>
      </c>
      <c r="I25" s="19"/>
    </row>
    <row r="26" spans="1:9" s="18" customFormat="1" ht="30" customHeight="1">
      <c r="A26" s="15"/>
      <c r="B26" s="39" t="str">
        <f>'18.02.19'!B23</f>
        <v>쌀밥/잡곡밥</v>
      </c>
      <c r="C26" s="39" t="str">
        <f>'18.02.19'!C23</f>
        <v>쌀밥/잡곡밥</v>
      </c>
      <c r="D26" s="39" t="str">
        <f>'18.02.19'!D23</f>
        <v>쌀밥/잡곡밥</v>
      </c>
      <c r="E26" s="39" t="str">
        <f>'18.02.19'!E23</f>
        <v>쌀밥/잡곡밥</v>
      </c>
      <c r="F26" s="39" t="str">
        <f>'18.02.19'!F23</f>
        <v>쌀밥/잡곡밥</v>
      </c>
      <c r="G26" s="39" t="str">
        <f>'18.02.19'!G23</f>
        <v>쌀밥/잡곡밥</v>
      </c>
      <c r="H26" s="40" t="str">
        <f>'18.02.19'!H23</f>
        <v>쌀밥/잡곡밥</v>
      </c>
      <c r="I26" s="19"/>
    </row>
    <row r="27" spans="1:9" s="18" customFormat="1" ht="30" customHeight="1">
      <c r="A27" s="41" t="s">
        <v>21</v>
      </c>
      <c r="B27" s="39" t="str">
        <f>'18.02.19'!B24</f>
        <v>감자양파국/크림스프</v>
      </c>
      <c r="C27" s="39" t="str">
        <f>'18.02.19'!C24</f>
        <v>냉이된장국/크림스프</v>
      </c>
      <c r="D27" s="39" t="str">
        <f>'18.02.19'!D24</f>
        <v>계란파국/크림스프</v>
      </c>
      <c r="E27" s="39" t="str">
        <f>'18.02.19'!E24</f>
        <v>몽글순두부탕/크림스프</v>
      </c>
      <c r="F27" s="39" t="str">
        <f>'18.02.19'!F24</f>
        <v>우렁된장국/크림스프</v>
      </c>
      <c r="G27" s="39" t="str">
        <f>'18.02.19'!G24</f>
        <v>재첩국/크림스프</v>
      </c>
      <c r="H27" s="40" t="str">
        <f>'18.02.19'!H24</f>
        <v>팽이장국/크림스프</v>
      </c>
      <c r="I27" s="19"/>
    </row>
    <row r="28" spans="1:9" s="18" customFormat="1" ht="30" customHeight="1">
      <c r="A28" s="41" t="s">
        <v>22</v>
      </c>
      <c r="B28" s="39" t="str">
        <f>'18.02.19'!B25</f>
        <v>돈육두루치기</v>
      </c>
      <c r="C28" s="39" t="str">
        <f>'18.02.19'!C25</f>
        <v>소고기버섯볶음</v>
      </c>
      <c r="D28" s="39" t="str">
        <f>'18.02.19'!D25</f>
        <v>함박파인조림</v>
      </c>
      <c r="E28" s="39" t="str">
        <f>'18.02.19'!E25</f>
        <v>단호박훈제오리볶음</v>
      </c>
      <c r="F28" s="39" t="str">
        <f>'18.02.19'!F25</f>
        <v>닭가슴살야채조림</v>
      </c>
      <c r="G28" s="39" t="str">
        <f>'18.02.19'!G25</f>
        <v>생선까스/탈탈소스</v>
      </c>
      <c r="H28" s="40" t="str">
        <f>'18.02.19'!H25</f>
        <v>삼치조림</v>
      </c>
      <c r="I28" s="19"/>
    </row>
    <row r="29" spans="1:9" s="18" customFormat="1" ht="30" customHeight="1">
      <c r="A29" s="41" t="s">
        <v>23</v>
      </c>
      <c r="B29" s="39" t="str">
        <f>'18.02.19'!B26</f>
        <v>양배추찜&amp;쌈장</v>
      </c>
      <c r="C29" s="39" t="str">
        <f>'18.02.19'!C26</f>
        <v>곤약무조림</v>
      </c>
      <c r="D29" s="39" t="str">
        <f>'18.02.19'!D26</f>
        <v>감자채볶음</v>
      </c>
      <c r="E29" s="39" t="str">
        <f>'18.02.19'!E26</f>
        <v>양배추볶음</v>
      </c>
      <c r="F29" s="39" t="str">
        <f>'18.02.19'!F26</f>
        <v>멸치호두볶음</v>
      </c>
      <c r="G29" s="39" t="str">
        <f>'18.02.19'!G26</f>
        <v>연근조림</v>
      </c>
      <c r="H29" s="40" t="str">
        <f>'18.02.19'!H26</f>
        <v>도토리묵무침</v>
      </c>
      <c r="I29" s="19"/>
    </row>
    <row r="30" spans="1:9" s="18" customFormat="1" ht="30" customHeight="1">
      <c r="A30" s="41"/>
      <c r="B30" s="39" t="str">
        <f>'18.02.19'!B27</f>
        <v>명이나물절임</v>
      </c>
      <c r="C30" s="39" t="str">
        <f>'18.02.19'!C27</f>
        <v>오이무침</v>
      </c>
      <c r="D30" s="39" t="str">
        <f>'18.02.19'!D27</f>
        <v>무생채</v>
      </c>
      <c r="E30" s="39" t="str">
        <f>'18.02.19'!E27</f>
        <v>부추양파무침</v>
      </c>
      <c r="F30" s="39" t="str">
        <f>'18.02.19'!F27</f>
        <v>시금치무침</v>
      </c>
      <c r="G30" s="39" t="str">
        <f>'18.02.19'!G27</f>
        <v>열무무침</v>
      </c>
      <c r="H30" s="40" t="str">
        <f>'18.02.19'!H27</f>
        <v>과일샐러드</v>
      </c>
      <c r="I30" s="19"/>
    </row>
    <row r="31" spans="1:9" s="18" customFormat="1" ht="30" customHeight="1" thickBot="1">
      <c r="A31" s="41"/>
      <c r="B31" s="39" t="str">
        <f>'18.02.19'!B28</f>
        <v>포기김치/백김치</v>
      </c>
      <c r="C31" s="39" t="str">
        <f>'18.02.19'!C28</f>
        <v>포기김치/백김치</v>
      </c>
      <c r="D31" s="39" t="str">
        <f>'18.02.19'!D28</f>
        <v>포기김치/백김치</v>
      </c>
      <c r="E31" s="39" t="str">
        <f>'18.02.19'!E28</f>
        <v>포기김치/백김치</v>
      </c>
      <c r="F31" s="39" t="str">
        <f>'18.02.19'!F28</f>
        <v>포기김치/백김치</v>
      </c>
      <c r="G31" s="39" t="str">
        <f>'18.02.19'!G28</f>
        <v>포기김치/백김치</v>
      </c>
      <c r="H31" s="40" t="str">
        <f>'18.02.19'!H28</f>
        <v>포기김치/백김치</v>
      </c>
      <c r="I31" s="19"/>
    </row>
    <row r="32" spans="1:9" s="18" customFormat="1" ht="30" customHeight="1">
      <c r="A32" s="24" t="s">
        <v>19</v>
      </c>
      <c r="B32" s="26">
        <f>월!Q36</f>
        <v>0.35048888888888896</v>
      </c>
      <c r="C32" s="42">
        <f>화!Q38</f>
        <v>0.35776388888888883</v>
      </c>
      <c r="D32" s="26">
        <f>수!Q37</f>
        <v>0.32707222222222221</v>
      </c>
      <c r="E32" s="26">
        <f>목!Q36</f>
        <v>0.4302333333333333</v>
      </c>
      <c r="F32" s="43">
        <f>금!Q35</f>
        <v>0.45944444444444443</v>
      </c>
      <c r="G32" s="44">
        <f>토!Q35</f>
        <v>0.42261018518518523</v>
      </c>
      <c r="H32" s="29">
        <f>일!Q35</f>
        <v>0.46751666666666658</v>
      </c>
    </row>
    <row r="33" spans="1:8" s="18" customFormat="1" ht="30" customHeight="1" thickBot="1">
      <c r="A33" s="45" t="s">
        <v>20</v>
      </c>
      <c r="B33" s="46">
        <f>월!N36</f>
        <v>1261.7600000000002</v>
      </c>
      <c r="C33" s="47">
        <f>화!N38</f>
        <v>1287.9499999999998</v>
      </c>
      <c r="D33" s="47">
        <f>수!N37</f>
        <v>1177.46</v>
      </c>
      <c r="E33" s="48">
        <f>목!N36</f>
        <v>1548.84</v>
      </c>
      <c r="F33" s="49">
        <f>금!N35</f>
        <v>1654</v>
      </c>
      <c r="G33" s="50">
        <f>토!N35</f>
        <v>1521.3966666666668</v>
      </c>
      <c r="H33" s="51">
        <f>일!N35</f>
        <v>1683.0599999999997</v>
      </c>
    </row>
    <row r="34" spans="1:8" s="18" customFormat="1" ht="30" customHeight="1">
      <c r="A34" s="542"/>
      <c r="B34" s="543"/>
      <c r="C34" s="543"/>
      <c r="D34" s="543"/>
      <c r="E34" s="543"/>
      <c r="F34" s="543"/>
      <c r="G34" s="543"/>
      <c r="H34" s="544"/>
    </row>
    <row r="35" spans="1:8" s="18" customFormat="1" ht="30" customHeight="1" thickBot="1">
      <c r="A35" s="545"/>
      <c r="B35" s="546"/>
      <c r="C35" s="546"/>
      <c r="D35" s="546"/>
      <c r="E35" s="546"/>
      <c r="F35" s="546"/>
      <c r="G35" s="546"/>
      <c r="H35" s="547"/>
    </row>
    <row r="36" spans="1:8" s="18" customFormat="1" ht="35.25" customHeight="1">
      <c r="A36" s="548"/>
      <c r="B36" s="549"/>
      <c r="C36" s="549"/>
      <c r="D36" s="549"/>
      <c r="E36" s="549"/>
      <c r="F36" s="549"/>
      <c r="G36" s="549"/>
      <c r="H36" s="550"/>
    </row>
    <row r="37" spans="1:8" ht="30" customHeight="1" thickBot="1">
      <c r="A37" s="52"/>
      <c r="B37" s="551"/>
      <c r="C37" s="551"/>
      <c r="D37" s="551"/>
      <c r="E37" s="52"/>
      <c r="F37" s="552" t="s">
        <v>159</v>
      </c>
      <c r="G37" s="552"/>
      <c r="H37" s="552"/>
    </row>
    <row r="38" spans="1:8" ht="30" customHeight="1" thickBot="1">
      <c r="A38" s="52"/>
      <c r="B38" s="53"/>
      <c r="C38" s="53"/>
      <c r="D38" s="53"/>
      <c r="E38" s="52"/>
      <c r="F38" s="54"/>
      <c r="G38" s="55" t="s">
        <v>24</v>
      </c>
      <c r="H38" s="56" t="s">
        <v>25</v>
      </c>
    </row>
    <row r="39" spans="1:8" ht="30" customHeight="1" thickTop="1">
      <c r="A39" s="52"/>
      <c r="B39" s="53"/>
      <c r="C39" s="57"/>
      <c r="D39" s="58"/>
      <c r="E39" s="52"/>
      <c r="F39" s="59" t="s">
        <v>26</v>
      </c>
      <c r="G39" s="60">
        <f>일!N54</f>
        <v>0.45323781746031749</v>
      </c>
      <c r="H39" s="533">
        <f>일!P54</f>
        <v>0.467667288750648</v>
      </c>
    </row>
    <row r="40" spans="1:8" ht="30" customHeight="1">
      <c r="A40" s="52"/>
      <c r="B40" s="53"/>
      <c r="C40" s="57"/>
      <c r="D40" s="58"/>
      <c r="E40" s="52"/>
      <c r="F40" s="61" t="s">
        <v>27</v>
      </c>
      <c r="G40" s="60">
        <f>일!N55</f>
        <v>0.51100850016683352</v>
      </c>
      <c r="H40" s="534"/>
    </row>
    <row r="41" spans="1:8" ht="30" customHeight="1" thickBot="1">
      <c r="A41" s="52"/>
      <c r="B41" s="53"/>
      <c r="C41" s="57"/>
      <c r="D41" s="62"/>
      <c r="E41" s="52"/>
      <c r="F41" s="63" t="s">
        <v>28</v>
      </c>
      <c r="G41" s="64">
        <f>일!N56</f>
        <v>0.40216137566137566</v>
      </c>
      <c r="H41" s="535"/>
    </row>
    <row r="42" spans="1:8" ht="35.25" customHeight="1">
      <c r="A42" s="52"/>
      <c r="B42" s="52"/>
      <c r="C42" s="52"/>
      <c r="D42" s="52"/>
      <c r="E42" s="52"/>
      <c r="F42" s="52"/>
      <c r="G42" s="52"/>
      <c r="H42" s="52"/>
    </row>
  </sheetData>
  <mergeCells count="7">
    <mergeCell ref="H39:H41"/>
    <mergeCell ref="A2:H2"/>
    <mergeCell ref="E3:H3"/>
    <mergeCell ref="A34:H35"/>
    <mergeCell ref="A36:H36"/>
    <mergeCell ref="B37:D37"/>
    <mergeCell ref="F37:H37"/>
  </mergeCells>
  <phoneticPr fontId="3" type="noConversion"/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showZeros="0" view="pageBreakPreview" zoomScaleSheetLayoutView="100" workbookViewId="0">
      <selection activeCell="I12" sqref="I12:L12"/>
    </sheetView>
  </sheetViews>
  <sheetFormatPr defaultRowHeight="13.5"/>
  <cols>
    <col min="1" max="1" width="8.6640625" bestFit="1" customWidth="1"/>
    <col min="2" max="4" width="5" customWidth="1"/>
    <col min="5" max="5" width="8.6640625" bestFit="1" customWidth="1"/>
    <col min="6" max="8" width="5" customWidth="1"/>
    <col min="9" max="9" width="8.6640625" bestFit="1" customWidth="1"/>
    <col min="10" max="12" width="5" customWidth="1"/>
    <col min="13" max="13" width="8.6640625" bestFit="1" customWidth="1"/>
    <col min="14" max="16" width="5" customWidth="1"/>
    <col min="17" max="17" width="8.6640625" bestFit="1" customWidth="1"/>
    <col min="18" max="20" width="5" customWidth="1"/>
    <col min="21" max="21" width="8.6640625" bestFit="1" customWidth="1"/>
    <col min="22" max="24" width="5" customWidth="1"/>
    <col min="25" max="25" width="8.6640625" bestFit="1" customWidth="1"/>
    <col min="26" max="28" width="5" customWidth="1"/>
  </cols>
  <sheetData>
    <row r="1" spans="1:45" ht="18.75">
      <c r="A1" s="663" t="s">
        <v>69</v>
      </c>
      <c r="B1" s="664"/>
      <c r="C1" s="664"/>
      <c r="D1" s="665"/>
      <c r="E1" s="663" t="s">
        <v>69</v>
      </c>
      <c r="F1" s="664"/>
      <c r="G1" s="664"/>
      <c r="H1" s="665"/>
      <c r="I1" s="663" t="s">
        <v>69</v>
      </c>
      <c r="J1" s="664"/>
      <c r="K1" s="664"/>
      <c r="L1" s="665"/>
      <c r="M1" s="663" t="s">
        <v>69</v>
      </c>
      <c r="N1" s="664"/>
      <c r="O1" s="664"/>
      <c r="P1" s="665"/>
      <c r="Q1" s="663" t="s">
        <v>69</v>
      </c>
      <c r="R1" s="664"/>
      <c r="S1" s="664"/>
      <c r="T1" s="665"/>
      <c r="U1" s="663" t="s">
        <v>69</v>
      </c>
      <c r="V1" s="664"/>
      <c r="W1" s="664"/>
      <c r="X1" s="665"/>
      <c r="Y1" s="663" t="s">
        <v>69</v>
      </c>
      <c r="Z1" s="664"/>
      <c r="AA1" s="664"/>
      <c r="AB1" s="665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5" s="347" customFormat="1" ht="24" customHeight="1">
      <c r="A2" s="345" t="s">
        <v>128</v>
      </c>
      <c r="B2" s="666">
        <f>'18.02.19'!B3</f>
        <v>43514</v>
      </c>
      <c r="C2" s="666"/>
      <c r="D2" s="667"/>
      <c r="E2" s="345" t="s">
        <v>128</v>
      </c>
      <c r="F2" s="668">
        <f>'18.02.19'!C3</f>
        <v>43515</v>
      </c>
      <c r="G2" s="668"/>
      <c r="H2" s="669"/>
      <c r="I2" s="345" t="s">
        <v>128</v>
      </c>
      <c r="J2" s="666">
        <f>'18.02.19'!D3</f>
        <v>43516</v>
      </c>
      <c r="K2" s="666"/>
      <c r="L2" s="667"/>
      <c r="M2" s="345" t="s">
        <v>128</v>
      </c>
      <c r="N2" s="666">
        <f>'18.02.19'!E3</f>
        <v>43517</v>
      </c>
      <c r="O2" s="666"/>
      <c r="P2" s="667"/>
      <c r="Q2" s="345" t="s">
        <v>128</v>
      </c>
      <c r="R2" s="666">
        <f>'18.02.19'!F3</f>
        <v>43518</v>
      </c>
      <c r="S2" s="666"/>
      <c r="T2" s="667"/>
      <c r="U2" s="345" t="s">
        <v>128</v>
      </c>
      <c r="V2" s="666">
        <f>'18.02.19'!G3</f>
        <v>43519</v>
      </c>
      <c r="W2" s="666"/>
      <c r="X2" s="667"/>
      <c r="Y2" s="345" t="s">
        <v>128</v>
      </c>
      <c r="Z2" s="666">
        <f>'18.02.19'!H3</f>
        <v>43520</v>
      </c>
      <c r="AA2" s="666"/>
      <c r="AB2" s="667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</row>
    <row r="3" spans="1:45" ht="15.75" customHeight="1">
      <c r="A3" s="672" t="s">
        <v>41</v>
      </c>
      <c r="B3" s="670" t="str">
        <f>'18.02.19'!B7</f>
        <v>쌀밥/잡곡밥</v>
      </c>
      <c r="C3" s="670"/>
      <c r="D3" s="671"/>
      <c r="E3" s="672" t="s">
        <v>41</v>
      </c>
      <c r="F3" s="670" t="str">
        <f>'18.02.19'!C7</f>
        <v>쌀밥/오곡찰밥</v>
      </c>
      <c r="G3" s="670"/>
      <c r="H3" s="671"/>
      <c r="I3" s="672" t="s">
        <v>71</v>
      </c>
      <c r="J3" s="670" t="str">
        <f>'18.02.19'!D7</f>
        <v>쌀밥/잡곡밥</v>
      </c>
      <c r="K3" s="670"/>
      <c r="L3" s="671"/>
      <c r="M3" s="672" t="s">
        <v>71</v>
      </c>
      <c r="N3" s="670" t="str">
        <f>'18.02.19'!E7</f>
        <v>쌀밥/잡곡밥</v>
      </c>
      <c r="O3" s="670"/>
      <c r="P3" s="671"/>
      <c r="Q3" s="672" t="s">
        <v>71</v>
      </c>
      <c r="R3" s="670" t="str">
        <f>'18.02.19'!F7</f>
        <v>쌀밥/잡곡밥</v>
      </c>
      <c r="S3" s="670"/>
      <c r="T3" s="671"/>
      <c r="U3" s="672" t="s">
        <v>71</v>
      </c>
      <c r="V3" s="670" t="str">
        <f>'18.02.19'!G7</f>
        <v>쌀밥/잡곡밥</v>
      </c>
      <c r="W3" s="670"/>
      <c r="X3" s="671"/>
      <c r="Y3" s="672" t="s">
        <v>71</v>
      </c>
      <c r="Z3" s="670" t="str">
        <f>'18.02.19'!H7</f>
        <v>쌀밥/잡곡밥</v>
      </c>
      <c r="AA3" s="670"/>
      <c r="AB3" s="671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</row>
    <row r="4" spans="1:45" ht="15.75" customHeight="1">
      <c r="A4" s="673"/>
      <c r="B4" s="670" t="str">
        <f>'18.02.19'!B8</f>
        <v>누룽지탕/크림스프</v>
      </c>
      <c r="C4" s="670"/>
      <c r="D4" s="671"/>
      <c r="E4" s="673"/>
      <c r="F4" s="670" t="str">
        <f>'18.02.19'!C8</f>
        <v>들깨무채국/크림스프</v>
      </c>
      <c r="G4" s="670"/>
      <c r="H4" s="671"/>
      <c r="I4" s="673"/>
      <c r="J4" s="670" t="str">
        <f>'18.02.19'!D8</f>
        <v>콩나물국/크림스프</v>
      </c>
      <c r="K4" s="670"/>
      <c r="L4" s="671"/>
      <c r="M4" s="673"/>
      <c r="N4" s="670" t="str">
        <f>'18.02.19'!E8</f>
        <v>사골우거지국/크림스프</v>
      </c>
      <c r="O4" s="670"/>
      <c r="P4" s="671"/>
      <c r="Q4" s="673"/>
      <c r="R4" s="670" t="str">
        <f>'18.02.19'!F8</f>
        <v>소고기무국/크림스프</v>
      </c>
      <c r="S4" s="670"/>
      <c r="T4" s="671"/>
      <c r="U4" s="673"/>
      <c r="V4" s="670" t="str">
        <f>'18.02.19'!G8</f>
        <v>북어국/크림스프</v>
      </c>
      <c r="W4" s="670"/>
      <c r="X4" s="671"/>
      <c r="Y4" s="673"/>
      <c r="Z4" s="670" t="str">
        <f>'18.02.19'!H8</f>
        <v>만두국/크림스프</v>
      </c>
      <c r="AA4" s="670"/>
      <c r="AB4" s="671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</row>
    <row r="5" spans="1:45" ht="15.75" customHeight="1">
      <c r="A5" s="673"/>
      <c r="B5" s="670" t="str">
        <f>'18.02.19'!B9</f>
        <v>삼치무조림</v>
      </c>
      <c r="C5" s="670"/>
      <c r="D5" s="671"/>
      <c r="E5" s="673"/>
      <c r="F5" s="670" t="str">
        <f>'18.02.19'!C9</f>
        <v>메추리알조림</v>
      </c>
      <c r="G5" s="670"/>
      <c r="H5" s="671"/>
      <c r="I5" s="673"/>
      <c r="J5" s="670" t="str">
        <f>'18.02.19'!D9</f>
        <v>간장닭갈비</v>
      </c>
      <c r="K5" s="670"/>
      <c r="L5" s="671"/>
      <c r="M5" s="673"/>
      <c r="N5" s="670" t="str">
        <f>'18.02.19'!E9</f>
        <v>삼색계란찜</v>
      </c>
      <c r="O5" s="670"/>
      <c r="P5" s="671"/>
      <c r="Q5" s="673"/>
      <c r="R5" s="670" t="str">
        <f>'18.02.19'!F9</f>
        <v>생선전</v>
      </c>
      <c r="S5" s="670"/>
      <c r="T5" s="671"/>
      <c r="U5" s="673"/>
      <c r="V5" s="670" t="str">
        <f>'18.02.19'!G9</f>
        <v>소고기숙주볶음</v>
      </c>
      <c r="W5" s="670"/>
      <c r="X5" s="671"/>
      <c r="Y5" s="673"/>
      <c r="Z5" s="670" t="str">
        <f>'18.02.19'!H9</f>
        <v>너비아니야채볶음</v>
      </c>
      <c r="AA5" s="670"/>
      <c r="AB5" s="671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</row>
    <row r="6" spans="1:45" ht="15.75" customHeight="1">
      <c r="A6" s="673"/>
      <c r="B6" s="670" t="str">
        <f>'18.02.19'!B10</f>
        <v>오징어젓갈무침</v>
      </c>
      <c r="C6" s="670"/>
      <c r="D6" s="671"/>
      <c r="E6" s="673"/>
      <c r="F6" s="670" t="str">
        <f>'18.02.19'!C10</f>
        <v>애호박민찌볶음</v>
      </c>
      <c r="G6" s="670"/>
      <c r="H6" s="671"/>
      <c r="I6" s="673"/>
      <c r="J6" s="670" t="str">
        <f>'18.02.19'!D10</f>
        <v>배추나물</v>
      </c>
      <c r="K6" s="670"/>
      <c r="L6" s="671"/>
      <c r="M6" s="673"/>
      <c r="N6" s="670" t="str">
        <f>'18.02.19'!E10</f>
        <v>치커리사과초무침</v>
      </c>
      <c r="O6" s="670"/>
      <c r="P6" s="671"/>
      <c r="Q6" s="673"/>
      <c r="R6" s="670" t="str">
        <f>'18.02.19'!F10</f>
        <v>취나물볶음</v>
      </c>
      <c r="S6" s="670"/>
      <c r="T6" s="671"/>
      <c r="U6" s="673"/>
      <c r="V6" s="670" t="str">
        <f>'18.02.19'!G10</f>
        <v>부추장떡</v>
      </c>
      <c r="W6" s="670"/>
      <c r="X6" s="671"/>
      <c r="Y6" s="673"/>
      <c r="Z6" s="670" t="str">
        <f>'18.02.19'!H10</f>
        <v>봄동겉절이</v>
      </c>
      <c r="AA6" s="670"/>
      <c r="AB6" s="671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</row>
    <row r="7" spans="1:45" ht="15.75" customHeight="1">
      <c r="A7" s="673"/>
      <c r="B7" s="670" t="str">
        <f>'18.02.19'!B11</f>
        <v>구이김/후리가케</v>
      </c>
      <c r="C7" s="670"/>
      <c r="D7" s="671"/>
      <c r="E7" s="673"/>
      <c r="F7" s="670" t="str">
        <f>'18.02.19'!C11</f>
        <v>구이김/후리가케</v>
      </c>
      <c r="G7" s="670"/>
      <c r="H7" s="671"/>
      <c r="I7" s="673"/>
      <c r="J7" s="670" t="str">
        <f>'18.02.19'!D11</f>
        <v>구이김/후리가케</v>
      </c>
      <c r="K7" s="670"/>
      <c r="L7" s="671"/>
      <c r="M7" s="673"/>
      <c r="N7" s="670" t="str">
        <f>'18.02.19'!E11</f>
        <v>구이김/후리가케</v>
      </c>
      <c r="O7" s="670"/>
      <c r="P7" s="671"/>
      <c r="Q7" s="673"/>
      <c r="R7" s="670" t="str">
        <f>'18.02.19'!F11</f>
        <v>구이김/후리가케</v>
      </c>
      <c r="S7" s="670"/>
      <c r="T7" s="671"/>
      <c r="U7" s="673"/>
      <c r="V7" s="670" t="str">
        <f>'18.02.19'!G11</f>
        <v>구이김/후리가케</v>
      </c>
      <c r="W7" s="670"/>
      <c r="X7" s="671"/>
      <c r="Y7" s="673"/>
      <c r="Z7" s="670" t="str">
        <f>'18.02.19'!H11</f>
        <v>구이김/후리가케</v>
      </c>
      <c r="AA7" s="670"/>
      <c r="AB7" s="671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</row>
    <row r="8" spans="1:45" ht="15.75" customHeight="1">
      <c r="A8" s="673"/>
      <c r="B8" s="670" t="str">
        <f>'18.02.19'!B12</f>
        <v>나박김치/백김치</v>
      </c>
      <c r="C8" s="670"/>
      <c r="D8" s="671"/>
      <c r="E8" s="673"/>
      <c r="F8" s="670" t="str">
        <f>'18.02.19'!C12</f>
        <v>나박김치/백김치</v>
      </c>
      <c r="G8" s="670"/>
      <c r="H8" s="671"/>
      <c r="I8" s="673"/>
      <c r="J8" s="670" t="str">
        <f>'18.02.19'!D12</f>
        <v>나박김치/백김치</v>
      </c>
      <c r="K8" s="670"/>
      <c r="L8" s="671"/>
      <c r="M8" s="673"/>
      <c r="N8" s="670" t="str">
        <f>'18.02.19'!E12</f>
        <v>나박김치/백김치</v>
      </c>
      <c r="O8" s="670"/>
      <c r="P8" s="671"/>
      <c r="Q8" s="673"/>
      <c r="R8" s="670" t="str">
        <f>'18.02.19'!F12</f>
        <v>나박김치/백김치</v>
      </c>
      <c r="S8" s="670"/>
      <c r="T8" s="671"/>
      <c r="U8" s="673"/>
      <c r="V8" s="670" t="str">
        <f>'18.02.19'!G12</f>
        <v>나박김치/백김치</v>
      </c>
      <c r="W8" s="670"/>
      <c r="X8" s="671"/>
      <c r="Y8" s="673"/>
      <c r="Z8" s="670" t="str">
        <f>'18.02.19'!H12</f>
        <v>나박김치/백김치</v>
      </c>
      <c r="AA8" s="670"/>
      <c r="AB8" s="671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</row>
    <row r="9" spans="1:45" ht="15.75" customHeight="1">
      <c r="A9" s="673"/>
      <c r="B9" s="670" t="e">
        <f>'18.02.19'!#REF!</f>
        <v>#REF!</v>
      </c>
      <c r="C9" s="670"/>
      <c r="D9" s="671"/>
      <c r="E9" s="673"/>
      <c r="F9" s="670" t="e">
        <f>'18.02.19'!#REF!</f>
        <v>#REF!</v>
      </c>
      <c r="G9" s="670"/>
      <c r="H9" s="671"/>
      <c r="I9" s="673"/>
      <c r="J9" s="670" t="e">
        <f>'18.02.19'!#REF!</f>
        <v>#REF!</v>
      </c>
      <c r="K9" s="670"/>
      <c r="L9" s="671"/>
      <c r="M9" s="673"/>
      <c r="N9" s="670" t="e">
        <f>'18.02.19'!#REF!</f>
        <v>#REF!</v>
      </c>
      <c r="O9" s="670"/>
      <c r="P9" s="671"/>
      <c r="Q9" s="673"/>
      <c r="R9" s="670" t="e">
        <f>'18.02.19'!#REF!</f>
        <v>#REF!</v>
      </c>
      <c r="S9" s="670"/>
      <c r="T9" s="671"/>
      <c r="U9" s="673"/>
      <c r="V9" s="670" t="e">
        <f>'18.02.19'!#REF!</f>
        <v>#REF!</v>
      </c>
      <c r="W9" s="670"/>
      <c r="X9" s="671"/>
      <c r="Y9" s="673"/>
      <c r="Z9" s="670" t="e">
        <f>'18.02.19'!#REF!</f>
        <v>#REF!</v>
      </c>
      <c r="AA9" s="670"/>
      <c r="AB9" s="671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</row>
    <row r="10" spans="1:45" ht="15.75" customHeight="1">
      <c r="A10" s="265" t="s">
        <v>72</v>
      </c>
      <c r="B10" s="674"/>
      <c r="C10" s="675"/>
      <c r="D10" s="676"/>
      <c r="E10" s="265" t="s">
        <v>72</v>
      </c>
      <c r="F10" s="674"/>
      <c r="G10" s="675"/>
      <c r="H10" s="676"/>
      <c r="I10" s="265" t="s">
        <v>72</v>
      </c>
      <c r="J10" s="674"/>
      <c r="K10" s="675"/>
      <c r="L10" s="676"/>
      <c r="M10" s="265" t="s">
        <v>72</v>
      </c>
      <c r="N10" s="674"/>
      <c r="O10" s="675"/>
      <c r="P10" s="676"/>
      <c r="Q10" s="265" t="s">
        <v>72</v>
      </c>
      <c r="R10" s="674"/>
      <c r="S10" s="675"/>
      <c r="T10" s="676"/>
      <c r="U10" s="265" t="s">
        <v>72</v>
      </c>
      <c r="V10" s="674"/>
      <c r="W10" s="675"/>
      <c r="X10" s="676"/>
      <c r="Y10" s="265" t="s">
        <v>72</v>
      </c>
      <c r="Z10" s="674"/>
      <c r="AA10" s="675"/>
      <c r="AB10" s="676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</row>
    <row r="11" spans="1:45" s="344" customFormat="1" ht="24" customHeight="1">
      <c r="A11" s="348" t="s">
        <v>129</v>
      </c>
      <c r="B11" s="677">
        <f>DATE(2019,2,18)+6</f>
        <v>43520</v>
      </c>
      <c r="C11" s="677"/>
      <c r="D11" s="678"/>
      <c r="E11" s="348" t="s">
        <v>130</v>
      </c>
      <c r="F11" s="677">
        <f>F2+6</f>
        <v>43521</v>
      </c>
      <c r="G11" s="677"/>
      <c r="H11" s="678"/>
      <c r="I11" s="348" t="s">
        <v>131</v>
      </c>
      <c r="J11" s="677">
        <f>J2+6</f>
        <v>43522</v>
      </c>
      <c r="K11" s="677"/>
      <c r="L11" s="678"/>
      <c r="M11" s="348" t="s">
        <v>131</v>
      </c>
      <c r="N11" s="677">
        <f>N2+6</f>
        <v>43523</v>
      </c>
      <c r="O11" s="677"/>
      <c r="P11" s="678"/>
      <c r="Q11" s="348" t="s">
        <v>131</v>
      </c>
      <c r="R11" s="677">
        <f>R2+6</f>
        <v>43524</v>
      </c>
      <c r="S11" s="677"/>
      <c r="T11" s="678"/>
      <c r="U11" s="348" t="s">
        <v>131</v>
      </c>
      <c r="V11" s="677">
        <f>V2+6</f>
        <v>43525</v>
      </c>
      <c r="W11" s="677"/>
      <c r="X11" s="678"/>
      <c r="Y11" s="348" t="s">
        <v>131</v>
      </c>
      <c r="Z11" s="677">
        <f>Z2+6</f>
        <v>43526</v>
      </c>
      <c r="AA11" s="677"/>
      <c r="AB11" s="678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</row>
    <row r="12" spans="1:45" ht="18.75">
      <c r="A12" s="663" t="s">
        <v>73</v>
      </c>
      <c r="B12" s="664"/>
      <c r="C12" s="664"/>
      <c r="D12" s="665"/>
      <c r="E12" s="663" t="s">
        <v>73</v>
      </c>
      <c r="F12" s="664"/>
      <c r="G12" s="664"/>
      <c r="H12" s="665"/>
      <c r="I12" s="663" t="s">
        <v>73</v>
      </c>
      <c r="J12" s="664"/>
      <c r="K12" s="664"/>
      <c r="L12" s="665"/>
      <c r="M12" s="663" t="s">
        <v>73</v>
      </c>
      <c r="N12" s="664"/>
      <c r="O12" s="664"/>
      <c r="P12" s="665"/>
      <c r="Q12" s="663" t="s">
        <v>73</v>
      </c>
      <c r="R12" s="664"/>
      <c r="S12" s="664"/>
      <c r="T12" s="665"/>
      <c r="U12" s="663" t="s">
        <v>73</v>
      </c>
      <c r="V12" s="664"/>
      <c r="W12" s="664"/>
      <c r="X12" s="665"/>
      <c r="Y12" s="663" t="s">
        <v>73</v>
      </c>
      <c r="Z12" s="664"/>
      <c r="AA12" s="664"/>
      <c r="AB12" s="665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</row>
    <row r="13" spans="1:45" s="347" customFormat="1" ht="24.75" customHeight="1">
      <c r="A13" s="345" t="s">
        <v>128</v>
      </c>
      <c r="B13" s="666">
        <f>B2</f>
        <v>43514</v>
      </c>
      <c r="C13" s="666"/>
      <c r="D13" s="667"/>
      <c r="E13" s="345" t="s">
        <v>128</v>
      </c>
      <c r="F13" s="666">
        <f>F2</f>
        <v>43515</v>
      </c>
      <c r="G13" s="666"/>
      <c r="H13" s="667"/>
      <c r="I13" s="345" t="s">
        <v>128</v>
      </c>
      <c r="J13" s="666">
        <f>J2</f>
        <v>43516</v>
      </c>
      <c r="K13" s="666"/>
      <c r="L13" s="667"/>
      <c r="M13" s="345" t="s">
        <v>128</v>
      </c>
      <c r="N13" s="666">
        <f>N2</f>
        <v>43517</v>
      </c>
      <c r="O13" s="666"/>
      <c r="P13" s="667"/>
      <c r="Q13" s="345" t="s">
        <v>128</v>
      </c>
      <c r="R13" s="666">
        <f>R2</f>
        <v>43518</v>
      </c>
      <c r="S13" s="666"/>
      <c r="T13" s="667"/>
      <c r="U13" s="345" t="s">
        <v>128</v>
      </c>
      <c r="V13" s="666">
        <f>V2</f>
        <v>43519</v>
      </c>
      <c r="W13" s="666"/>
      <c r="X13" s="667"/>
      <c r="Y13" s="345" t="s">
        <v>128</v>
      </c>
      <c r="Z13" s="666">
        <f>Z2</f>
        <v>43520</v>
      </c>
      <c r="AA13" s="666"/>
      <c r="AB13" s="667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</row>
    <row r="14" spans="1:45" ht="16.5" customHeight="1">
      <c r="A14" s="672" t="s">
        <v>41</v>
      </c>
      <c r="B14" s="670" t="str">
        <f>'18.02.19'!B15</f>
        <v>쌀밥/잡곡밥</v>
      </c>
      <c r="C14" s="670"/>
      <c r="D14" s="671"/>
      <c r="E14" s="672" t="s">
        <v>71</v>
      </c>
      <c r="F14" s="670" t="str">
        <f>'18.02.19'!C15</f>
        <v>쌀밥/오곡찰밥</v>
      </c>
      <c r="G14" s="670"/>
      <c r="H14" s="671"/>
      <c r="I14" s="672" t="s">
        <v>41</v>
      </c>
      <c r="J14" s="670" t="str">
        <f>'18.02.19'!D15</f>
        <v>쌀밥/잡곡밥</v>
      </c>
      <c r="K14" s="670"/>
      <c r="L14" s="671"/>
      <c r="M14" s="672" t="s">
        <v>71</v>
      </c>
      <c r="N14" s="670" t="str">
        <f>'18.02.19'!E15</f>
        <v>쌀밥/잡곡밥</v>
      </c>
      <c r="O14" s="670"/>
      <c r="P14" s="671"/>
      <c r="Q14" s="672" t="s">
        <v>41</v>
      </c>
      <c r="R14" s="670" t="str">
        <f>'18.02.19'!F15</f>
        <v>쌀밥/잡곡밥</v>
      </c>
      <c r="S14" s="670"/>
      <c r="T14" s="671"/>
      <c r="U14" s="672" t="s">
        <v>41</v>
      </c>
      <c r="V14" s="670" t="str">
        <f>'18.02.19'!G15</f>
        <v>쌀밥/잡곡밥</v>
      </c>
      <c r="W14" s="670"/>
      <c r="X14" s="671"/>
      <c r="Y14" s="672" t="s">
        <v>41</v>
      </c>
      <c r="Z14" s="670" t="str">
        <f>'18.02.19'!H15</f>
        <v>쌀밥/잡곡밥</v>
      </c>
      <c r="AA14" s="670"/>
      <c r="AB14" s="671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</row>
    <row r="15" spans="1:45" ht="17.25" customHeight="1">
      <c r="A15" s="673"/>
      <c r="B15" s="670" t="str">
        <f>'18.02.19'!B16</f>
        <v>근대국/크림스프</v>
      </c>
      <c r="C15" s="670"/>
      <c r="D15" s="671"/>
      <c r="E15" s="673"/>
      <c r="F15" s="670" t="str">
        <f>'18.02.19'!C16</f>
        <v>동태무국/크림스프</v>
      </c>
      <c r="G15" s="670"/>
      <c r="H15" s="671"/>
      <c r="I15" s="673"/>
      <c r="J15" s="670" t="str">
        <f>'18.02.19'!D16</f>
        <v>미역국/크림스프</v>
      </c>
      <c r="K15" s="670"/>
      <c r="L15" s="671"/>
      <c r="M15" s="673"/>
      <c r="N15" s="670" t="str">
        <f>'18.02.19'!E16</f>
        <v>아욱국/크림스프</v>
      </c>
      <c r="O15" s="670"/>
      <c r="P15" s="671"/>
      <c r="Q15" s="673"/>
      <c r="R15" s="670" t="str">
        <f>'18.02.19'!F16</f>
        <v>어묵국/크림스프</v>
      </c>
      <c r="S15" s="670"/>
      <c r="T15" s="671"/>
      <c r="U15" s="673"/>
      <c r="V15" s="670" t="str">
        <f>'18.02.19'!G16</f>
        <v>유부쑥갓국/크림스프</v>
      </c>
      <c r="W15" s="670"/>
      <c r="X15" s="671"/>
      <c r="Y15" s="673"/>
      <c r="Z15" s="670" t="str">
        <f>'18.02.19'!H16</f>
        <v>감자수제비/크림스프</v>
      </c>
      <c r="AA15" s="670"/>
      <c r="AB15" s="671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</row>
    <row r="16" spans="1:45" ht="18" customHeight="1">
      <c r="A16" s="673"/>
      <c r="B16" s="670" t="str">
        <f>'18.02.19'!B17</f>
        <v>*쉐프의특식*라조기</v>
      </c>
      <c r="C16" s="670"/>
      <c r="D16" s="671"/>
      <c r="E16" s="673"/>
      <c r="F16" s="670" t="str">
        <f>'18.02.19'!C17</f>
        <v>탕평채</v>
      </c>
      <c r="G16" s="670"/>
      <c r="H16" s="671"/>
      <c r="I16" s="673"/>
      <c r="J16" s="670" t="str">
        <f>'18.02.19'!D17</f>
        <v>하이라이스</v>
      </c>
      <c r="K16" s="670"/>
      <c r="L16" s="671"/>
      <c r="M16" s="673"/>
      <c r="N16" s="670" t="str">
        <f>'18.02.19'!E17</f>
        <v>돈육된장불고기</v>
      </c>
      <c r="O16" s="670"/>
      <c r="P16" s="671"/>
      <c r="Q16" s="673"/>
      <c r="R16" s="670" t="str">
        <f>'18.02.19'!F17</f>
        <v>고등어무조림</v>
      </c>
      <c r="S16" s="670"/>
      <c r="T16" s="671"/>
      <c r="U16" s="673"/>
      <c r="V16" s="670" t="str">
        <f>'18.02.19'!G17</f>
        <v>양송이미트볼조림</v>
      </c>
      <c r="W16" s="670"/>
      <c r="X16" s="671"/>
      <c r="Y16" s="673"/>
      <c r="Z16" s="670" t="str">
        <f>'18.02.19'!H17</f>
        <v>해물완자전</v>
      </c>
      <c r="AA16" s="670"/>
      <c r="AB16" s="671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</row>
    <row r="17" spans="1:45" ht="16.5" customHeight="1">
      <c r="A17" s="673"/>
      <c r="B17" s="670" t="str">
        <f>'18.02.19'!B18</f>
        <v>싱싱샐러드/마요유자소스</v>
      </c>
      <c r="C17" s="670"/>
      <c r="D17" s="671"/>
      <c r="E17" s="673"/>
      <c r="F17" s="670" t="str">
        <f>'18.02.19'!C18</f>
        <v>보름삼색나물</v>
      </c>
      <c r="G17" s="670"/>
      <c r="H17" s="671"/>
      <c r="I17" s="673"/>
      <c r="J17" s="670" t="str">
        <f>'18.02.19'!D18</f>
        <v>오징어까스/탈탈소스</v>
      </c>
      <c r="K17" s="670"/>
      <c r="L17" s="671"/>
      <c r="M17" s="673"/>
      <c r="N17" s="670" t="str">
        <f>'18.02.19'!E18</f>
        <v>브로컬리/초장</v>
      </c>
      <c r="O17" s="670"/>
      <c r="P17" s="671"/>
      <c r="Q17" s="673"/>
      <c r="R17" s="670" t="str">
        <f>'18.02.19'!F18</f>
        <v>새송이청경채볶음</v>
      </c>
      <c r="S17" s="670"/>
      <c r="T17" s="671"/>
      <c r="U17" s="673"/>
      <c r="V17" s="670" t="str">
        <f>'18.02.19'!G18</f>
        <v>마늘쫑무침</v>
      </c>
      <c r="W17" s="670"/>
      <c r="X17" s="671"/>
      <c r="Y17" s="673"/>
      <c r="Z17" s="670" t="str">
        <f>'18.02.19'!H18</f>
        <v>오징어젓갈무침</v>
      </c>
      <c r="AA17" s="670"/>
      <c r="AB17" s="671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:45" ht="17.25" customHeight="1">
      <c r="A18" s="673"/>
      <c r="B18" s="670" t="str">
        <f>'18.02.19'!B19</f>
        <v>세발나물무침</v>
      </c>
      <c r="C18" s="670"/>
      <c r="D18" s="671"/>
      <c r="E18" s="673"/>
      <c r="F18" s="670" t="str">
        <f>'18.02.19'!C19</f>
        <v>단호박사과범벅</v>
      </c>
      <c r="G18" s="670"/>
      <c r="H18" s="671"/>
      <c r="I18" s="673"/>
      <c r="J18" s="670" t="str">
        <f>'18.02.19'!D19</f>
        <v>오복채</v>
      </c>
      <c r="K18" s="670"/>
      <c r="L18" s="671"/>
      <c r="M18" s="673"/>
      <c r="N18" s="670" t="str">
        <f>'18.02.19'!E19</f>
        <v>상추/쌈장</v>
      </c>
      <c r="O18" s="670"/>
      <c r="P18" s="671"/>
      <c r="Q18" s="673"/>
      <c r="R18" s="670" t="str">
        <f>'18.02.19'!F19</f>
        <v>양념깻잎지</v>
      </c>
      <c r="S18" s="670"/>
      <c r="T18" s="671"/>
      <c r="U18" s="673"/>
      <c r="V18" s="670" t="str">
        <f>'18.02.19'!G19</f>
        <v>숙주나물</v>
      </c>
      <c r="W18" s="670"/>
      <c r="X18" s="671"/>
      <c r="Y18" s="673"/>
      <c r="Z18" s="670" t="str">
        <f>'18.02.19'!H19</f>
        <v>부추겉절이</v>
      </c>
      <c r="AA18" s="670"/>
      <c r="AB18" s="671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:45" ht="17.25" customHeight="1">
      <c r="A19" s="673"/>
      <c r="B19" s="670" t="str">
        <f>'18.02.19'!B20</f>
        <v>배추김치/백김치</v>
      </c>
      <c r="C19" s="670"/>
      <c r="D19" s="671"/>
      <c r="E19" s="673"/>
      <c r="F19" s="670" t="str">
        <f>'18.02.19'!C20</f>
        <v>포기김치/백김치</v>
      </c>
      <c r="G19" s="670"/>
      <c r="H19" s="671"/>
      <c r="I19" s="673"/>
      <c r="J19" s="670" t="str">
        <f>'18.02.19'!D20</f>
        <v>포기김치/백김치</v>
      </c>
      <c r="K19" s="670"/>
      <c r="L19" s="671"/>
      <c r="M19" s="673"/>
      <c r="N19" s="670" t="str">
        <f>'18.02.19'!E20</f>
        <v>포기김치/백김치</v>
      </c>
      <c r="O19" s="670"/>
      <c r="P19" s="671"/>
      <c r="Q19" s="673"/>
      <c r="R19" s="670" t="str">
        <f>'18.02.19'!F20</f>
        <v>포기김치/백김치</v>
      </c>
      <c r="S19" s="670"/>
      <c r="T19" s="671"/>
      <c r="U19" s="673"/>
      <c r="V19" s="670" t="str">
        <f>'18.02.19'!G20</f>
        <v>포기김치/백김치</v>
      </c>
      <c r="W19" s="670"/>
      <c r="X19" s="671"/>
      <c r="Y19" s="673"/>
      <c r="Z19" s="670" t="str">
        <f>'18.02.19'!H20</f>
        <v>포기김치/백김치</v>
      </c>
      <c r="AA19" s="670"/>
      <c r="AB19" s="671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:45" ht="15" customHeight="1">
      <c r="A20" s="679"/>
      <c r="B20" s="670" t="e">
        <f>'18.02.19'!#REF!</f>
        <v>#REF!</v>
      </c>
      <c r="C20" s="670"/>
      <c r="D20" s="671"/>
      <c r="E20" s="679"/>
      <c r="F20" s="670" t="e">
        <f>'18.02.19'!#REF!</f>
        <v>#REF!</v>
      </c>
      <c r="G20" s="670"/>
      <c r="H20" s="671"/>
      <c r="I20" s="679"/>
      <c r="J20" s="670" t="e">
        <f>'18.02.19'!#REF!</f>
        <v>#REF!</v>
      </c>
      <c r="K20" s="670"/>
      <c r="L20" s="671"/>
      <c r="M20" s="679"/>
      <c r="N20" s="670" t="e">
        <f>'18.02.19'!#REF!</f>
        <v>#REF!</v>
      </c>
      <c r="O20" s="670"/>
      <c r="P20" s="671"/>
      <c r="Q20" s="679"/>
      <c r="R20" s="670" t="e">
        <f>'18.02.19'!#REF!</f>
        <v>#REF!</v>
      </c>
      <c r="S20" s="670"/>
      <c r="T20" s="671"/>
      <c r="U20" s="679"/>
      <c r="V20" s="670" t="e">
        <f>'18.02.19'!#REF!</f>
        <v>#REF!</v>
      </c>
      <c r="W20" s="670"/>
      <c r="X20" s="671"/>
      <c r="Y20" s="679"/>
      <c r="Z20" s="670" t="e">
        <f>'18.02.19'!#REF!</f>
        <v>#REF!</v>
      </c>
      <c r="AA20" s="670"/>
      <c r="AB20" s="671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:45" ht="15" customHeight="1">
      <c r="A21" s="265" t="s">
        <v>74</v>
      </c>
      <c r="B21" s="674"/>
      <c r="C21" s="675"/>
      <c r="D21" s="676"/>
      <c r="E21" s="265" t="s">
        <v>74</v>
      </c>
      <c r="F21" s="674"/>
      <c r="G21" s="675"/>
      <c r="H21" s="676"/>
      <c r="I21" s="265" t="s">
        <v>74</v>
      </c>
      <c r="J21" s="674"/>
      <c r="K21" s="675"/>
      <c r="L21" s="676"/>
      <c r="M21" s="265" t="s">
        <v>74</v>
      </c>
      <c r="N21" s="674"/>
      <c r="O21" s="675"/>
      <c r="P21" s="676"/>
      <c r="Q21" s="265" t="s">
        <v>74</v>
      </c>
      <c r="R21" s="674"/>
      <c r="S21" s="675"/>
      <c r="T21" s="676"/>
      <c r="U21" s="265" t="s">
        <v>74</v>
      </c>
      <c r="V21" s="674"/>
      <c r="W21" s="675"/>
      <c r="X21" s="676"/>
      <c r="Y21" s="265" t="s">
        <v>74</v>
      </c>
      <c r="Z21" s="674"/>
      <c r="AA21" s="675"/>
      <c r="AB21" s="676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:45" s="344" customFormat="1" ht="19.5" customHeight="1">
      <c r="A22" s="348" t="s">
        <v>129</v>
      </c>
      <c r="B22" s="677">
        <f>B13+6</f>
        <v>43520</v>
      </c>
      <c r="C22" s="677"/>
      <c r="D22" s="678"/>
      <c r="E22" s="348" t="s">
        <v>130</v>
      </c>
      <c r="F22" s="677">
        <f>F13+6</f>
        <v>43521</v>
      </c>
      <c r="G22" s="677"/>
      <c r="H22" s="678"/>
      <c r="I22" s="348" t="s">
        <v>130</v>
      </c>
      <c r="J22" s="677">
        <f>J13+6</f>
        <v>43522</v>
      </c>
      <c r="K22" s="677"/>
      <c r="L22" s="678"/>
      <c r="M22" s="348" t="s">
        <v>130</v>
      </c>
      <c r="N22" s="677">
        <f>N13+6</f>
        <v>43523</v>
      </c>
      <c r="O22" s="677"/>
      <c r="P22" s="678"/>
      <c r="Q22" s="348" t="s">
        <v>130</v>
      </c>
      <c r="R22" s="677">
        <f>R13+6</f>
        <v>43524</v>
      </c>
      <c r="S22" s="677"/>
      <c r="T22" s="678"/>
      <c r="U22" s="348" t="s">
        <v>130</v>
      </c>
      <c r="V22" s="677">
        <f>V13+6</f>
        <v>43525</v>
      </c>
      <c r="W22" s="677"/>
      <c r="X22" s="678"/>
      <c r="Y22" s="348" t="s">
        <v>130</v>
      </c>
      <c r="Z22" s="677">
        <f>Z13+6</f>
        <v>43526</v>
      </c>
      <c r="AA22" s="677"/>
      <c r="AB22" s="678"/>
    </row>
    <row r="23" spans="1:45" ht="18.75">
      <c r="A23" s="663" t="s">
        <v>75</v>
      </c>
      <c r="B23" s="664"/>
      <c r="C23" s="664"/>
      <c r="D23" s="665"/>
      <c r="E23" s="663" t="s">
        <v>75</v>
      </c>
      <c r="F23" s="664"/>
      <c r="G23" s="664"/>
      <c r="H23" s="665"/>
      <c r="I23" s="663" t="s">
        <v>75</v>
      </c>
      <c r="J23" s="664"/>
      <c r="K23" s="664"/>
      <c r="L23" s="665"/>
      <c r="M23" s="663" t="s">
        <v>75</v>
      </c>
      <c r="N23" s="664"/>
      <c r="O23" s="664"/>
      <c r="P23" s="665"/>
      <c r="Q23" s="663" t="s">
        <v>75</v>
      </c>
      <c r="R23" s="664"/>
      <c r="S23" s="664"/>
      <c r="T23" s="665"/>
      <c r="U23" s="663" t="s">
        <v>75</v>
      </c>
      <c r="V23" s="664"/>
      <c r="W23" s="664"/>
      <c r="X23" s="665"/>
      <c r="Y23" s="663" t="s">
        <v>75</v>
      </c>
      <c r="Z23" s="664"/>
      <c r="AA23" s="664"/>
      <c r="AB23" s="665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:45" s="347" customFormat="1" ht="23.25" customHeight="1">
      <c r="A24" s="345" t="s">
        <v>70</v>
      </c>
      <c r="B24" s="666">
        <f>B13</f>
        <v>43514</v>
      </c>
      <c r="C24" s="666"/>
      <c r="D24" s="667"/>
      <c r="E24" s="345" t="s">
        <v>70</v>
      </c>
      <c r="F24" s="666">
        <f>F13</f>
        <v>43515</v>
      </c>
      <c r="G24" s="666"/>
      <c r="H24" s="667"/>
      <c r="I24" s="345" t="s">
        <v>70</v>
      </c>
      <c r="J24" s="666">
        <f>J13</f>
        <v>43516</v>
      </c>
      <c r="K24" s="666"/>
      <c r="L24" s="667"/>
      <c r="M24" s="345" t="s">
        <v>70</v>
      </c>
      <c r="N24" s="666">
        <f>N13</f>
        <v>43517</v>
      </c>
      <c r="O24" s="666"/>
      <c r="P24" s="667"/>
      <c r="Q24" s="345" t="s">
        <v>70</v>
      </c>
      <c r="R24" s="666">
        <f>R13</f>
        <v>43518</v>
      </c>
      <c r="S24" s="666"/>
      <c r="T24" s="667"/>
      <c r="U24" s="345" t="s">
        <v>70</v>
      </c>
      <c r="V24" s="666">
        <f>V13</f>
        <v>43519</v>
      </c>
      <c r="W24" s="666"/>
      <c r="X24" s="667"/>
      <c r="Y24" s="345" t="s">
        <v>70</v>
      </c>
      <c r="Z24" s="666">
        <f>Z13</f>
        <v>43520</v>
      </c>
      <c r="AA24" s="666"/>
      <c r="AB24" s="667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</row>
    <row r="25" spans="1:45" ht="16.5" customHeight="1">
      <c r="A25" s="672" t="s">
        <v>76</v>
      </c>
      <c r="B25" s="670" t="str">
        <f>'18.02.19'!B23</f>
        <v>쌀밥/잡곡밥</v>
      </c>
      <c r="C25" s="670"/>
      <c r="D25" s="671"/>
      <c r="E25" s="672" t="s">
        <v>77</v>
      </c>
      <c r="F25" s="670" t="str">
        <f>'18.02.19'!C23</f>
        <v>쌀밥/잡곡밥</v>
      </c>
      <c r="G25" s="670"/>
      <c r="H25" s="671"/>
      <c r="I25" s="672" t="s">
        <v>76</v>
      </c>
      <c r="J25" s="670" t="str">
        <f>'18.02.19'!D23</f>
        <v>쌀밥/잡곡밥</v>
      </c>
      <c r="K25" s="670"/>
      <c r="L25" s="671"/>
      <c r="M25" s="672" t="s">
        <v>77</v>
      </c>
      <c r="N25" s="670" t="str">
        <f>'18.02.19'!E23</f>
        <v>쌀밥/잡곡밥</v>
      </c>
      <c r="O25" s="670"/>
      <c r="P25" s="671"/>
      <c r="Q25" s="672" t="s">
        <v>76</v>
      </c>
      <c r="R25" s="670" t="str">
        <f>'18.02.19'!F23</f>
        <v>쌀밥/잡곡밥</v>
      </c>
      <c r="S25" s="670"/>
      <c r="T25" s="671"/>
      <c r="U25" s="672" t="s">
        <v>76</v>
      </c>
      <c r="V25" s="670" t="str">
        <f>'18.02.19'!G23</f>
        <v>쌀밥/잡곡밥</v>
      </c>
      <c r="W25" s="670"/>
      <c r="X25" s="671"/>
      <c r="Y25" s="672" t="s">
        <v>76</v>
      </c>
      <c r="Z25" s="670" t="str">
        <f>'18.02.19'!H23</f>
        <v>쌀밥/잡곡밥</v>
      </c>
      <c r="AA25" s="670"/>
      <c r="AB25" s="671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  <row r="26" spans="1:45" ht="17.25" customHeight="1">
      <c r="A26" s="673"/>
      <c r="B26" s="670" t="str">
        <f>'18.02.19'!B24</f>
        <v>감자양파국/크림스프</v>
      </c>
      <c r="C26" s="670"/>
      <c r="D26" s="671"/>
      <c r="E26" s="673"/>
      <c r="F26" s="670" t="str">
        <f>'18.02.19'!C24</f>
        <v>냉이된장국/크림스프</v>
      </c>
      <c r="G26" s="670"/>
      <c r="H26" s="671"/>
      <c r="I26" s="673"/>
      <c r="J26" s="670" t="str">
        <f>'18.02.19'!D24</f>
        <v>계란파국/크림스프</v>
      </c>
      <c r="K26" s="670"/>
      <c r="L26" s="671"/>
      <c r="M26" s="673"/>
      <c r="N26" s="670" t="str">
        <f>'18.02.19'!E24</f>
        <v>몽글순두부탕/크림스프</v>
      </c>
      <c r="O26" s="670"/>
      <c r="P26" s="671"/>
      <c r="Q26" s="673"/>
      <c r="R26" s="670" t="str">
        <f>'18.02.19'!F24</f>
        <v>우렁된장국/크림스프</v>
      </c>
      <c r="S26" s="670"/>
      <c r="T26" s="671"/>
      <c r="U26" s="673"/>
      <c r="V26" s="670" t="str">
        <f>'18.02.19'!G24</f>
        <v>재첩국/크림스프</v>
      </c>
      <c r="W26" s="670"/>
      <c r="X26" s="671"/>
      <c r="Y26" s="673"/>
      <c r="Z26" s="670" t="str">
        <f>'18.02.19'!H24</f>
        <v>팽이장국/크림스프</v>
      </c>
      <c r="AA26" s="670"/>
      <c r="AB26" s="671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</row>
    <row r="27" spans="1:45" ht="18" customHeight="1">
      <c r="A27" s="673"/>
      <c r="B27" s="670" t="str">
        <f>'18.02.19'!B25</f>
        <v>돈육두루치기</v>
      </c>
      <c r="C27" s="670"/>
      <c r="D27" s="671"/>
      <c r="E27" s="673"/>
      <c r="F27" s="670" t="str">
        <f>'18.02.19'!C25</f>
        <v>소고기버섯볶음</v>
      </c>
      <c r="G27" s="670"/>
      <c r="H27" s="671"/>
      <c r="I27" s="673"/>
      <c r="J27" s="670" t="str">
        <f>'18.02.19'!D25</f>
        <v>함박파인조림</v>
      </c>
      <c r="K27" s="670"/>
      <c r="L27" s="671"/>
      <c r="M27" s="673"/>
      <c r="N27" s="670" t="str">
        <f>'18.02.19'!E25</f>
        <v>단호박훈제오리볶음</v>
      </c>
      <c r="O27" s="670"/>
      <c r="P27" s="671"/>
      <c r="Q27" s="673"/>
      <c r="R27" s="670" t="str">
        <f>'18.02.19'!F25</f>
        <v>닭가슴살야채조림</v>
      </c>
      <c r="S27" s="670"/>
      <c r="T27" s="671"/>
      <c r="U27" s="673"/>
      <c r="V27" s="670" t="str">
        <f>'18.02.19'!G25</f>
        <v>생선까스/탈탈소스</v>
      </c>
      <c r="W27" s="670"/>
      <c r="X27" s="671"/>
      <c r="Y27" s="673"/>
      <c r="Z27" s="670" t="str">
        <f>'18.02.19'!H25</f>
        <v>삼치조림</v>
      </c>
      <c r="AA27" s="670"/>
      <c r="AB27" s="671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</row>
    <row r="28" spans="1:45" ht="16.5" customHeight="1">
      <c r="A28" s="673"/>
      <c r="B28" s="670" t="str">
        <f>'18.02.19'!B26</f>
        <v>양배추찜&amp;쌈장</v>
      </c>
      <c r="C28" s="670"/>
      <c r="D28" s="671"/>
      <c r="E28" s="673"/>
      <c r="F28" s="670" t="str">
        <f>'18.02.19'!C26</f>
        <v>곤약무조림</v>
      </c>
      <c r="G28" s="670"/>
      <c r="H28" s="671"/>
      <c r="I28" s="673"/>
      <c r="J28" s="670" t="str">
        <f>'18.02.19'!D26</f>
        <v>감자채볶음</v>
      </c>
      <c r="K28" s="670"/>
      <c r="L28" s="671"/>
      <c r="M28" s="673"/>
      <c r="N28" s="670" t="str">
        <f>'18.02.19'!E26</f>
        <v>양배추볶음</v>
      </c>
      <c r="O28" s="670"/>
      <c r="P28" s="671"/>
      <c r="Q28" s="673"/>
      <c r="R28" s="670" t="str">
        <f>'18.02.19'!F26</f>
        <v>멸치호두볶음</v>
      </c>
      <c r="S28" s="670"/>
      <c r="T28" s="671"/>
      <c r="U28" s="673"/>
      <c r="V28" s="670" t="str">
        <f>'18.02.19'!G26</f>
        <v>연근조림</v>
      </c>
      <c r="W28" s="670"/>
      <c r="X28" s="671"/>
      <c r="Y28" s="673"/>
      <c r="Z28" s="670" t="str">
        <f>'18.02.19'!H26</f>
        <v>도토리묵무침</v>
      </c>
      <c r="AA28" s="670"/>
      <c r="AB28" s="671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</row>
    <row r="29" spans="1:45" ht="17.25" customHeight="1">
      <c r="A29" s="673"/>
      <c r="B29" s="670" t="str">
        <f>'18.02.19'!B27</f>
        <v>명이나물절임</v>
      </c>
      <c r="C29" s="670"/>
      <c r="D29" s="671"/>
      <c r="E29" s="673"/>
      <c r="F29" s="670" t="str">
        <f>'18.02.19'!C27</f>
        <v>오이무침</v>
      </c>
      <c r="G29" s="670"/>
      <c r="H29" s="671"/>
      <c r="I29" s="673"/>
      <c r="J29" s="670" t="str">
        <f>'18.02.19'!D27</f>
        <v>무생채</v>
      </c>
      <c r="K29" s="670"/>
      <c r="L29" s="671"/>
      <c r="M29" s="673"/>
      <c r="N29" s="670" t="str">
        <f>'18.02.19'!E27</f>
        <v>부추양파무침</v>
      </c>
      <c r="O29" s="670"/>
      <c r="P29" s="671"/>
      <c r="Q29" s="673"/>
      <c r="R29" s="670" t="str">
        <f>'18.02.19'!F27</f>
        <v>시금치무침</v>
      </c>
      <c r="S29" s="670"/>
      <c r="T29" s="671"/>
      <c r="U29" s="673"/>
      <c r="V29" s="670" t="str">
        <f>'18.02.19'!G27</f>
        <v>열무무침</v>
      </c>
      <c r="W29" s="670"/>
      <c r="X29" s="671"/>
      <c r="Y29" s="673"/>
      <c r="Z29" s="670" t="str">
        <f>'18.02.19'!H27</f>
        <v>과일샐러드</v>
      </c>
      <c r="AA29" s="670"/>
      <c r="AB29" s="671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</row>
    <row r="30" spans="1:45" ht="17.25" customHeight="1">
      <c r="A30" s="673"/>
      <c r="B30" s="670" t="str">
        <f>'18.02.19'!B28</f>
        <v>포기김치/백김치</v>
      </c>
      <c r="C30" s="670"/>
      <c r="D30" s="671"/>
      <c r="E30" s="673"/>
      <c r="F30" s="670" t="str">
        <f>'18.02.19'!C28</f>
        <v>포기김치/백김치</v>
      </c>
      <c r="G30" s="670"/>
      <c r="H30" s="671"/>
      <c r="I30" s="673"/>
      <c r="J30" s="670" t="str">
        <f>'18.02.19'!D28</f>
        <v>포기김치/백김치</v>
      </c>
      <c r="K30" s="670"/>
      <c r="L30" s="671"/>
      <c r="M30" s="673"/>
      <c r="N30" s="670" t="str">
        <f>'18.02.19'!E28</f>
        <v>포기김치/백김치</v>
      </c>
      <c r="O30" s="670"/>
      <c r="P30" s="671"/>
      <c r="Q30" s="673"/>
      <c r="R30" s="670" t="str">
        <f>'18.02.19'!F28</f>
        <v>포기김치/백김치</v>
      </c>
      <c r="S30" s="670"/>
      <c r="T30" s="671"/>
      <c r="U30" s="673"/>
      <c r="V30" s="670" t="str">
        <f>'18.02.19'!G28</f>
        <v>포기김치/백김치</v>
      </c>
      <c r="W30" s="670"/>
      <c r="X30" s="671"/>
      <c r="Y30" s="673"/>
      <c r="Z30" s="670" t="str">
        <f>'18.02.19'!H28</f>
        <v>포기김치/백김치</v>
      </c>
      <c r="AA30" s="670"/>
      <c r="AB30" s="671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</row>
    <row r="31" spans="1:45" ht="17.25" customHeight="1">
      <c r="A31" s="673"/>
      <c r="B31" s="670" t="e">
        <f>'18.02.19'!#REF!</f>
        <v>#REF!</v>
      </c>
      <c r="C31" s="670"/>
      <c r="D31" s="671"/>
      <c r="E31" s="673"/>
      <c r="F31" s="670" t="e">
        <f>'18.02.19'!#REF!</f>
        <v>#REF!</v>
      </c>
      <c r="G31" s="670"/>
      <c r="H31" s="671"/>
      <c r="I31" s="673"/>
      <c r="J31" s="670" t="e">
        <f>'18.02.19'!#REF!</f>
        <v>#REF!</v>
      </c>
      <c r="K31" s="670"/>
      <c r="L31" s="671"/>
      <c r="M31" s="673"/>
      <c r="N31" s="670" t="e">
        <f>'18.02.19'!#REF!</f>
        <v>#REF!</v>
      </c>
      <c r="O31" s="670"/>
      <c r="P31" s="671"/>
      <c r="Q31" s="673"/>
      <c r="R31" s="670" t="e">
        <f>'18.02.19'!#REF!</f>
        <v>#REF!</v>
      </c>
      <c r="S31" s="670"/>
      <c r="T31" s="671"/>
      <c r="U31" s="673"/>
      <c r="V31" s="670" t="e">
        <f>'18.02.19'!#REF!</f>
        <v>#REF!</v>
      </c>
      <c r="W31" s="670"/>
      <c r="X31" s="671"/>
      <c r="Y31" s="673"/>
      <c r="Z31" s="670" t="e">
        <f>'18.02.19'!#REF!</f>
        <v>#REF!</v>
      </c>
      <c r="AA31" s="670"/>
      <c r="AB31" s="671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</row>
    <row r="32" spans="1:45" ht="15" customHeight="1">
      <c r="A32" s="265" t="s">
        <v>78</v>
      </c>
      <c r="B32" s="674"/>
      <c r="C32" s="675"/>
      <c r="D32" s="676"/>
      <c r="E32" s="265" t="s">
        <v>78</v>
      </c>
      <c r="F32" s="674"/>
      <c r="G32" s="675"/>
      <c r="H32" s="676"/>
      <c r="I32" s="265" t="s">
        <v>78</v>
      </c>
      <c r="J32" s="674"/>
      <c r="K32" s="675"/>
      <c r="L32" s="676"/>
      <c r="M32" s="265" t="s">
        <v>78</v>
      </c>
      <c r="N32" s="674"/>
      <c r="O32" s="675"/>
      <c r="P32" s="676"/>
      <c r="Q32" s="265" t="s">
        <v>78</v>
      </c>
      <c r="R32" s="674"/>
      <c r="S32" s="675"/>
      <c r="T32" s="676"/>
      <c r="U32" s="265" t="s">
        <v>78</v>
      </c>
      <c r="V32" s="674"/>
      <c r="W32" s="675"/>
      <c r="X32" s="676"/>
      <c r="Y32" s="265" t="s">
        <v>78</v>
      </c>
      <c r="Z32" s="674"/>
      <c r="AA32" s="675"/>
      <c r="AB32" s="676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</row>
    <row r="33" spans="1:28" s="344" customFormat="1" ht="25.5" customHeight="1">
      <c r="A33" s="348" t="s">
        <v>129</v>
      </c>
      <c r="B33" s="677">
        <f>B24+6</f>
        <v>43520</v>
      </c>
      <c r="C33" s="677"/>
      <c r="D33" s="678"/>
      <c r="E33" s="348" t="s">
        <v>130</v>
      </c>
      <c r="F33" s="677">
        <f>F24+6</f>
        <v>43521</v>
      </c>
      <c r="G33" s="677"/>
      <c r="H33" s="678"/>
      <c r="I33" s="348" t="s">
        <v>130</v>
      </c>
      <c r="J33" s="677">
        <f>J24+6</f>
        <v>43522</v>
      </c>
      <c r="K33" s="677"/>
      <c r="L33" s="678"/>
      <c r="M33" s="348" t="s">
        <v>130</v>
      </c>
      <c r="N33" s="677">
        <f>N24+6</f>
        <v>43523</v>
      </c>
      <c r="O33" s="677"/>
      <c r="P33" s="678"/>
      <c r="Q33" s="348" t="s">
        <v>130</v>
      </c>
      <c r="R33" s="677">
        <f>R24+6</f>
        <v>43524</v>
      </c>
      <c r="S33" s="677"/>
      <c r="T33" s="678"/>
      <c r="U33" s="348" t="s">
        <v>130</v>
      </c>
      <c r="V33" s="677">
        <f>V24+6</f>
        <v>43525</v>
      </c>
      <c r="W33" s="677"/>
      <c r="X33" s="678"/>
      <c r="Y33" s="348" t="s">
        <v>130</v>
      </c>
      <c r="Z33" s="677">
        <f>Z24+6</f>
        <v>43526</v>
      </c>
      <c r="AA33" s="677"/>
      <c r="AB33" s="678"/>
    </row>
  </sheetData>
  <mergeCells count="252">
    <mergeCell ref="Z29:AB29"/>
    <mergeCell ref="B31:D31"/>
    <mergeCell ref="F31:H31"/>
    <mergeCell ref="J31:L31"/>
    <mergeCell ref="N31:P31"/>
    <mergeCell ref="R31:T31"/>
    <mergeCell ref="Z33:AB33"/>
    <mergeCell ref="B33:D33"/>
    <mergeCell ref="F33:H33"/>
    <mergeCell ref="J33:L33"/>
    <mergeCell ref="N33:P33"/>
    <mergeCell ref="R33:T33"/>
    <mergeCell ref="V33:X33"/>
    <mergeCell ref="Z31:AB31"/>
    <mergeCell ref="B32:D32"/>
    <mergeCell ref="F32:H32"/>
    <mergeCell ref="J32:L32"/>
    <mergeCell ref="N32:P32"/>
    <mergeCell ref="R32:T32"/>
    <mergeCell ref="V32:X32"/>
    <mergeCell ref="Z32:AB32"/>
    <mergeCell ref="Z30:AB30"/>
    <mergeCell ref="Z27:AB27"/>
    <mergeCell ref="B28:D28"/>
    <mergeCell ref="F28:H28"/>
    <mergeCell ref="J28:L28"/>
    <mergeCell ref="N28:P28"/>
    <mergeCell ref="R28:T28"/>
    <mergeCell ref="V28:X28"/>
    <mergeCell ref="Z28:AB28"/>
    <mergeCell ref="Y25:Y31"/>
    <mergeCell ref="Z25:AB25"/>
    <mergeCell ref="B26:D26"/>
    <mergeCell ref="F26:H26"/>
    <mergeCell ref="J26:L26"/>
    <mergeCell ref="N26:P26"/>
    <mergeCell ref="R26:T26"/>
    <mergeCell ref="V26:X26"/>
    <mergeCell ref="Z26:AB26"/>
    <mergeCell ref="B27:D27"/>
    <mergeCell ref="M25:M31"/>
    <mergeCell ref="N25:P25"/>
    <mergeCell ref="Q25:Q31"/>
    <mergeCell ref="R25:T25"/>
    <mergeCell ref="U25:U31"/>
    <mergeCell ref="V25:X25"/>
    <mergeCell ref="N27:P27"/>
    <mergeCell ref="R27:T27"/>
    <mergeCell ref="V27:X27"/>
    <mergeCell ref="V31:X31"/>
    <mergeCell ref="A25:A31"/>
    <mergeCell ref="B25:D25"/>
    <mergeCell ref="E25:E31"/>
    <mergeCell ref="F25:H25"/>
    <mergeCell ref="I25:I31"/>
    <mergeCell ref="J25:L25"/>
    <mergeCell ref="F27:H27"/>
    <mergeCell ref="J27:L27"/>
    <mergeCell ref="B29:D29"/>
    <mergeCell ref="F29:H29"/>
    <mergeCell ref="J29:L29"/>
    <mergeCell ref="N29:P29"/>
    <mergeCell ref="R29:T29"/>
    <mergeCell ref="V29:X29"/>
    <mergeCell ref="B30:D30"/>
    <mergeCell ref="F30:H30"/>
    <mergeCell ref="J30:L30"/>
    <mergeCell ref="N30:P30"/>
    <mergeCell ref="R30:T30"/>
    <mergeCell ref="V30:X30"/>
    <mergeCell ref="Y23:AB23"/>
    <mergeCell ref="B24:D24"/>
    <mergeCell ref="F24:H24"/>
    <mergeCell ref="J24:L24"/>
    <mergeCell ref="N24:P24"/>
    <mergeCell ref="R24:T24"/>
    <mergeCell ref="V24:X24"/>
    <mergeCell ref="Z24:AB24"/>
    <mergeCell ref="A23:D23"/>
    <mergeCell ref="E23:H23"/>
    <mergeCell ref="I23:L23"/>
    <mergeCell ref="M23:P23"/>
    <mergeCell ref="Q23:T23"/>
    <mergeCell ref="U23:X23"/>
    <mergeCell ref="Z21:AB21"/>
    <mergeCell ref="B22:D22"/>
    <mergeCell ref="F22:H22"/>
    <mergeCell ref="J22:L22"/>
    <mergeCell ref="N22:P22"/>
    <mergeCell ref="R22:T22"/>
    <mergeCell ref="V22:X22"/>
    <mergeCell ref="Z22:AB22"/>
    <mergeCell ref="B21:D21"/>
    <mergeCell ref="F21:H21"/>
    <mergeCell ref="J21:L21"/>
    <mergeCell ref="N21:P21"/>
    <mergeCell ref="R21:T21"/>
    <mergeCell ref="V21:X21"/>
    <mergeCell ref="Z19:AB19"/>
    <mergeCell ref="B20:D20"/>
    <mergeCell ref="F20:H20"/>
    <mergeCell ref="J20:L20"/>
    <mergeCell ref="N20:P20"/>
    <mergeCell ref="R20:T20"/>
    <mergeCell ref="V20:X20"/>
    <mergeCell ref="Z20:AB20"/>
    <mergeCell ref="B19:D19"/>
    <mergeCell ref="F19:H19"/>
    <mergeCell ref="J19:L19"/>
    <mergeCell ref="N19:P19"/>
    <mergeCell ref="R19:T19"/>
    <mergeCell ref="V19:X19"/>
    <mergeCell ref="Z17:AB17"/>
    <mergeCell ref="B18:D18"/>
    <mergeCell ref="F18:H18"/>
    <mergeCell ref="J18:L18"/>
    <mergeCell ref="N18:P18"/>
    <mergeCell ref="R18:T18"/>
    <mergeCell ref="V18:X18"/>
    <mergeCell ref="Z18:AB18"/>
    <mergeCell ref="B17:D17"/>
    <mergeCell ref="F17:H17"/>
    <mergeCell ref="J17:L17"/>
    <mergeCell ref="N17:P17"/>
    <mergeCell ref="R17:T17"/>
    <mergeCell ref="V17:X17"/>
    <mergeCell ref="N15:P15"/>
    <mergeCell ref="R15:T15"/>
    <mergeCell ref="V15:X15"/>
    <mergeCell ref="Z15:AB15"/>
    <mergeCell ref="B16:D16"/>
    <mergeCell ref="F16:H16"/>
    <mergeCell ref="J16:L16"/>
    <mergeCell ref="N16:P16"/>
    <mergeCell ref="R16:T16"/>
    <mergeCell ref="V16:X16"/>
    <mergeCell ref="Z16:AB16"/>
    <mergeCell ref="Z13:AB13"/>
    <mergeCell ref="A14:A20"/>
    <mergeCell ref="B14:D14"/>
    <mergeCell ref="E14:E20"/>
    <mergeCell ref="F14:H14"/>
    <mergeCell ref="I14:I20"/>
    <mergeCell ref="J14:L14"/>
    <mergeCell ref="M14:M20"/>
    <mergeCell ref="N14:P14"/>
    <mergeCell ref="Q14:Q20"/>
    <mergeCell ref="B13:D13"/>
    <mergeCell ref="F13:H13"/>
    <mergeCell ref="J13:L13"/>
    <mergeCell ref="N13:P13"/>
    <mergeCell ref="R13:T13"/>
    <mergeCell ref="V13:X13"/>
    <mergeCell ref="R14:T14"/>
    <mergeCell ref="U14:U20"/>
    <mergeCell ref="V14:X14"/>
    <mergeCell ref="Y14:Y20"/>
    <mergeCell ref="Z14:AB14"/>
    <mergeCell ref="B15:D15"/>
    <mergeCell ref="F15:H15"/>
    <mergeCell ref="J15:L15"/>
    <mergeCell ref="Z11:AB11"/>
    <mergeCell ref="A12:D12"/>
    <mergeCell ref="E12:H12"/>
    <mergeCell ref="I12:L12"/>
    <mergeCell ref="M12:P12"/>
    <mergeCell ref="Q12:T12"/>
    <mergeCell ref="U12:X12"/>
    <mergeCell ref="Y12:AB12"/>
    <mergeCell ref="B11:D11"/>
    <mergeCell ref="F11:H11"/>
    <mergeCell ref="J11:L11"/>
    <mergeCell ref="N11:P11"/>
    <mergeCell ref="R11:T11"/>
    <mergeCell ref="V11:X11"/>
    <mergeCell ref="Z9:AB9"/>
    <mergeCell ref="B10:D10"/>
    <mergeCell ref="F10:H10"/>
    <mergeCell ref="J10:L10"/>
    <mergeCell ref="N10:P10"/>
    <mergeCell ref="R10:T10"/>
    <mergeCell ref="V10:X10"/>
    <mergeCell ref="Z10:AB10"/>
    <mergeCell ref="J7:L7"/>
    <mergeCell ref="N7:P7"/>
    <mergeCell ref="R7:T7"/>
    <mergeCell ref="V7:X7"/>
    <mergeCell ref="Z7:AB7"/>
    <mergeCell ref="B9:D9"/>
    <mergeCell ref="F9:H9"/>
    <mergeCell ref="J9:L9"/>
    <mergeCell ref="N9:P9"/>
    <mergeCell ref="R9:T9"/>
    <mergeCell ref="Z8:AB8"/>
    <mergeCell ref="Z5:AB5"/>
    <mergeCell ref="B6:D6"/>
    <mergeCell ref="F6:H6"/>
    <mergeCell ref="J6:L6"/>
    <mergeCell ref="N6:P6"/>
    <mergeCell ref="R6:T6"/>
    <mergeCell ref="V6:X6"/>
    <mergeCell ref="Z6:AB6"/>
    <mergeCell ref="Y3:Y9"/>
    <mergeCell ref="Z3:AB3"/>
    <mergeCell ref="B4:D4"/>
    <mergeCell ref="F4:H4"/>
    <mergeCell ref="J4:L4"/>
    <mergeCell ref="N4:P4"/>
    <mergeCell ref="R4:T4"/>
    <mergeCell ref="V4:X4"/>
    <mergeCell ref="Z4:AB4"/>
    <mergeCell ref="B5:D5"/>
    <mergeCell ref="M3:M9"/>
    <mergeCell ref="N3:P3"/>
    <mergeCell ref="Q3:Q9"/>
    <mergeCell ref="R3:T3"/>
    <mergeCell ref="U3:U9"/>
    <mergeCell ref="V3:X3"/>
    <mergeCell ref="N5:P5"/>
    <mergeCell ref="R5:T5"/>
    <mergeCell ref="V5:X5"/>
    <mergeCell ref="V9:X9"/>
    <mergeCell ref="A3:A9"/>
    <mergeCell ref="B3:D3"/>
    <mergeCell ref="E3:E9"/>
    <mergeCell ref="F3:H3"/>
    <mergeCell ref="I3:I9"/>
    <mergeCell ref="J3:L3"/>
    <mergeCell ref="F5:H5"/>
    <mergeCell ref="J5:L5"/>
    <mergeCell ref="B7:D7"/>
    <mergeCell ref="F7:H7"/>
    <mergeCell ref="B8:D8"/>
    <mergeCell ref="F8:H8"/>
    <mergeCell ref="J8:L8"/>
    <mergeCell ref="N8:P8"/>
    <mergeCell ref="R8:T8"/>
    <mergeCell ref="V8:X8"/>
    <mergeCell ref="Y1:AB1"/>
    <mergeCell ref="B2:D2"/>
    <mergeCell ref="F2:H2"/>
    <mergeCell ref="J2:L2"/>
    <mergeCell ref="N2:P2"/>
    <mergeCell ref="R2:T2"/>
    <mergeCell ref="V2:X2"/>
    <mergeCell ref="Z2:AB2"/>
    <mergeCell ref="A1:D1"/>
    <mergeCell ref="E1:H1"/>
    <mergeCell ref="I1:L1"/>
    <mergeCell ref="M1:P1"/>
    <mergeCell ref="Q1:T1"/>
    <mergeCell ref="U1:X1"/>
  </mergeCells>
  <phoneticPr fontId="3" type="noConversion"/>
  <printOptions horizontalCentered="1" verticalCentered="1"/>
  <pageMargins left="7.874015748031496E-2" right="7.874015748031496E-2" top="0.19685039370078741" bottom="3.937007874015748E-2" header="0.15748031496062992" footer="0.11811023622047245"/>
  <pageSetup paperSize="9" scale="71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showZeros="0" view="pageBreakPreview" topLeftCell="A7" zoomScaleSheetLayoutView="100" workbookViewId="0">
      <selection activeCell="N16" sqref="N16:P20"/>
    </sheetView>
  </sheetViews>
  <sheetFormatPr defaultRowHeight="13.5"/>
  <cols>
    <col min="1" max="1" width="8.6640625" bestFit="1" customWidth="1"/>
    <col min="2" max="3" width="5" customWidth="1"/>
    <col min="4" max="4" width="20.77734375" customWidth="1"/>
    <col min="5" max="5" width="8.6640625" bestFit="1" customWidth="1"/>
    <col min="6" max="7" width="5" customWidth="1"/>
    <col min="8" max="8" width="21.5546875" customWidth="1"/>
    <col min="9" max="9" width="8.6640625" bestFit="1" customWidth="1"/>
    <col min="10" max="11" width="5" customWidth="1"/>
    <col min="12" max="12" width="20.88671875" customWidth="1"/>
    <col min="13" max="13" width="8.6640625" bestFit="1" customWidth="1"/>
    <col min="14" max="15" width="5" customWidth="1"/>
    <col min="16" max="16" width="23" customWidth="1"/>
  </cols>
  <sheetData>
    <row r="1" spans="1:33" ht="22.5">
      <c r="A1" s="718" t="s">
        <v>229</v>
      </c>
      <c r="B1" s="719"/>
      <c r="C1" s="719"/>
      <c r="D1" s="720"/>
      <c r="E1" s="718" t="s">
        <v>229</v>
      </c>
      <c r="F1" s="719"/>
      <c r="G1" s="719"/>
      <c r="H1" s="720"/>
      <c r="I1" s="718" t="s">
        <v>229</v>
      </c>
      <c r="J1" s="719"/>
      <c r="K1" s="719"/>
      <c r="L1" s="720"/>
      <c r="M1" s="718" t="s">
        <v>229</v>
      </c>
      <c r="N1" s="719"/>
      <c r="O1" s="719"/>
      <c r="P1" s="720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33" s="347" customFormat="1" ht="23.25" customHeight="1">
      <c r="A2" s="505" t="s">
        <v>230</v>
      </c>
      <c r="B2" s="666">
        <f>'18.02.19'!B3</f>
        <v>43514</v>
      </c>
      <c r="C2" s="666"/>
      <c r="D2" s="667"/>
      <c r="E2" s="505" t="s">
        <v>152</v>
      </c>
      <c r="F2" s="666">
        <f>'18.02.19'!C3</f>
        <v>43515</v>
      </c>
      <c r="G2" s="666"/>
      <c r="H2" s="667"/>
      <c r="I2" s="505" t="s">
        <v>152</v>
      </c>
      <c r="J2" s="666">
        <f>'18.02.19'!D3</f>
        <v>43516</v>
      </c>
      <c r="K2" s="666"/>
      <c r="L2" s="667"/>
      <c r="M2" s="505" t="s">
        <v>231</v>
      </c>
      <c r="N2" s="666">
        <f>'18.02.19'!E3</f>
        <v>43517</v>
      </c>
      <c r="O2" s="666"/>
      <c r="P2" s="667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</row>
    <row r="3" spans="1:33" ht="16.5" customHeight="1">
      <c r="A3" s="506" t="s">
        <v>232</v>
      </c>
      <c r="B3" s="716" t="str">
        <f>'18.02.19'!B5</f>
        <v>아침햇살/엔요</v>
      </c>
      <c r="C3" s="716"/>
      <c r="D3" s="717"/>
      <c r="E3" s="506" t="s">
        <v>233</v>
      </c>
      <c r="F3" s="716" t="str">
        <f>'18.02.19'!C5</f>
        <v>아침햇살/엔요</v>
      </c>
      <c r="G3" s="716"/>
      <c r="H3" s="717"/>
      <c r="I3" s="506" t="s">
        <v>234</v>
      </c>
      <c r="J3" s="716" t="str">
        <f>'18.02.19'!D5</f>
        <v>아침햇살/엔요</v>
      </c>
      <c r="K3" s="716"/>
      <c r="L3" s="717"/>
      <c r="M3" s="506" t="s">
        <v>235</v>
      </c>
      <c r="N3" s="716" t="str">
        <f>'18.02.19'!E5</f>
        <v>아침햇살/엔요</v>
      </c>
      <c r="O3" s="716"/>
      <c r="P3" s="717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33" ht="17.25" customHeight="1">
      <c r="A4" s="507" t="s">
        <v>237</v>
      </c>
      <c r="B4" s="716" t="str">
        <f>'18.02.19'!B13</f>
        <v>바나나쥬스</v>
      </c>
      <c r="C4" s="716"/>
      <c r="D4" s="717"/>
      <c r="E4" s="507" t="s">
        <v>236</v>
      </c>
      <c r="F4" s="716" t="str">
        <f>'18.02.19'!C13</f>
        <v>대추차</v>
      </c>
      <c r="G4" s="716"/>
      <c r="H4" s="717"/>
      <c r="I4" s="507" t="s">
        <v>236</v>
      </c>
      <c r="J4" s="716" t="str">
        <f>'18.02.19'!D13</f>
        <v>생강차</v>
      </c>
      <c r="K4" s="716"/>
      <c r="L4" s="717"/>
      <c r="M4" s="507" t="s">
        <v>236</v>
      </c>
      <c r="N4" s="716" t="str">
        <f>'18.02.19'!E13</f>
        <v>유자차</v>
      </c>
      <c r="O4" s="716"/>
      <c r="P4" s="717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</row>
    <row r="5" spans="1:33" ht="18" customHeight="1">
      <c r="A5" s="680" t="s">
        <v>238</v>
      </c>
      <c r="B5" s="707" t="str">
        <f>'18.02.19'!B21</f>
        <v>*일반,와파린,당뇨,통풍 : 군고구마/이오
*신장 : 군고구마/아침햇살
*갈은식(일반/당뇨) : 군고구마/이오</v>
      </c>
      <c r="C5" s="708"/>
      <c r="D5" s="709"/>
      <c r="E5" s="680" t="s">
        <v>238</v>
      </c>
      <c r="F5" s="707" t="str">
        <f>'18.02.19'!C21</f>
        <v>*일반,와파린,당뇨,통풍 : 크로와상/식혜
*신장 : 크로와상/아침햇살
*갈은식(일반/당뇨) :크로와상/식혜</v>
      </c>
      <c r="G5" s="708"/>
      <c r="H5" s="709"/>
      <c r="I5" s="680" t="s">
        <v>238</v>
      </c>
      <c r="J5" s="707" t="str">
        <f>'18.02.19'!D21</f>
        <v>*일반,와파린,당뇨,통풍 : 단호박찜/요플레
*신장 : 단호박찜/아침햇살
*갈은식(일반/당뇨) : 단호박찜/요플레</v>
      </c>
      <c r="K5" s="708"/>
      <c r="L5" s="709"/>
      <c r="M5" s="680" t="s">
        <v>238</v>
      </c>
      <c r="N5" s="707" t="str">
        <f>'18.02.19'!E21</f>
        <v>*일반,와파린,당뇨,통풍 : 롤케이크/비피더스
*신장 : 롤케이크/아침햇살
*갈은식(일반/당뇨) : 카스테라/비피더스</v>
      </c>
      <c r="O5" s="708"/>
      <c r="P5" s="709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</row>
    <row r="6" spans="1:33" ht="16.5" customHeight="1">
      <c r="A6" s="680"/>
      <c r="B6" s="710"/>
      <c r="C6" s="711"/>
      <c r="D6" s="712"/>
      <c r="E6" s="680"/>
      <c r="F6" s="710"/>
      <c r="G6" s="711"/>
      <c r="H6" s="712"/>
      <c r="I6" s="680"/>
      <c r="J6" s="710"/>
      <c r="K6" s="711"/>
      <c r="L6" s="712"/>
      <c r="M6" s="680"/>
      <c r="N6" s="710"/>
      <c r="O6" s="711"/>
      <c r="P6" s="712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</row>
    <row r="7" spans="1:33" ht="17.25" customHeight="1">
      <c r="A7" s="680"/>
      <c r="B7" s="710"/>
      <c r="C7" s="711"/>
      <c r="D7" s="712"/>
      <c r="E7" s="680"/>
      <c r="F7" s="710"/>
      <c r="G7" s="711"/>
      <c r="H7" s="712"/>
      <c r="I7" s="680"/>
      <c r="J7" s="710"/>
      <c r="K7" s="711"/>
      <c r="L7" s="712"/>
      <c r="M7" s="680"/>
      <c r="N7" s="710"/>
      <c r="O7" s="711"/>
      <c r="P7" s="712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</row>
    <row r="8" spans="1:33" ht="17.25" customHeight="1">
      <c r="A8" s="680"/>
      <c r="B8" s="710"/>
      <c r="C8" s="711"/>
      <c r="D8" s="712"/>
      <c r="E8" s="680"/>
      <c r="F8" s="710"/>
      <c r="G8" s="711"/>
      <c r="H8" s="712"/>
      <c r="I8" s="680"/>
      <c r="J8" s="710"/>
      <c r="K8" s="711"/>
      <c r="L8" s="712"/>
      <c r="M8" s="680"/>
      <c r="N8" s="710"/>
      <c r="O8" s="711"/>
      <c r="P8" s="712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</row>
    <row r="9" spans="1:33" ht="53.25" customHeight="1">
      <c r="A9" s="681"/>
      <c r="B9" s="713"/>
      <c r="C9" s="714"/>
      <c r="D9" s="715"/>
      <c r="E9" s="681"/>
      <c r="F9" s="713"/>
      <c r="G9" s="714"/>
      <c r="H9" s="715"/>
      <c r="I9" s="681"/>
      <c r="J9" s="713"/>
      <c r="K9" s="714"/>
      <c r="L9" s="715"/>
      <c r="M9" s="681"/>
      <c r="N9" s="713"/>
      <c r="O9" s="714"/>
      <c r="P9" s="715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</row>
    <row r="10" spans="1:33" ht="15" customHeight="1">
      <c r="A10" s="721" t="s">
        <v>153</v>
      </c>
      <c r="B10" s="723">
        <f>B2+6</f>
        <v>43520</v>
      </c>
      <c r="C10" s="724"/>
      <c r="D10" s="725"/>
      <c r="E10" s="721" t="s">
        <v>239</v>
      </c>
      <c r="F10" s="723">
        <f>F2+6</f>
        <v>43521</v>
      </c>
      <c r="G10" s="724"/>
      <c r="H10" s="725"/>
      <c r="I10" s="721" t="s">
        <v>239</v>
      </c>
      <c r="J10" s="723">
        <f>J2+6</f>
        <v>43522</v>
      </c>
      <c r="K10" s="724"/>
      <c r="L10" s="725"/>
      <c r="M10" s="721" t="s">
        <v>240</v>
      </c>
      <c r="N10" s="723">
        <f>N2+6</f>
        <v>43523</v>
      </c>
      <c r="O10" s="724"/>
      <c r="P10" s="725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</row>
    <row r="11" spans="1:33" s="344" customFormat="1" ht="60" customHeight="1">
      <c r="A11" s="722"/>
      <c r="B11" s="726"/>
      <c r="C11" s="727"/>
      <c r="D11" s="728"/>
      <c r="E11" s="722"/>
      <c r="F11" s="726"/>
      <c r="G11" s="727"/>
      <c r="H11" s="728"/>
      <c r="I11" s="722"/>
      <c r="J11" s="726"/>
      <c r="K11" s="727"/>
      <c r="L11" s="728"/>
      <c r="M11" s="722"/>
      <c r="N11" s="726"/>
      <c r="O11" s="727"/>
      <c r="P11" s="728"/>
    </row>
    <row r="12" spans="1:33" ht="22.5">
      <c r="A12" s="718" t="s">
        <v>228</v>
      </c>
      <c r="B12" s="719"/>
      <c r="C12" s="719"/>
      <c r="D12" s="720"/>
      <c r="E12" s="718" t="s">
        <v>228</v>
      </c>
      <c r="F12" s="719"/>
      <c r="G12" s="719"/>
      <c r="H12" s="720"/>
      <c r="I12" s="718" t="s">
        <v>228</v>
      </c>
      <c r="J12" s="719"/>
      <c r="K12" s="719"/>
      <c r="L12" s="720"/>
      <c r="M12" s="718"/>
      <c r="N12" s="719"/>
      <c r="O12" s="719"/>
      <c r="P12" s="720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</row>
    <row r="13" spans="1:33" s="347" customFormat="1" ht="23.25" customHeight="1">
      <c r="A13" s="505" t="s">
        <v>70</v>
      </c>
      <c r="B13" s="666">
        <f>'18.02.19'!F3</f>
        <v>43518</v>
      </c>
      <c r="C13" s="666"/>
      <c r="D13" s="667"/>
      <c r="E13" s="505" t="s">
        <v>241</v>
      </c>
      <c r="F13" s="666">
        <f>'18.02.19'!G3</f>
        <v>43519</v>
      </c>
      <c r="G13" s="666"/>
      <c r="H13" s="667"/>
      <c r="I13" s="505" t="s">
        <v>230</v>
      </c>
      <c r="J13" s="666">
        <f>'18.02.19'!H3</f>
        <v>43520</v>
      </c>
      <c r="K13" s="666"/>
      <c r="L13" s="667"/>
      <c r="M13" s="505"/>
      <c r="N13" s="666"/>
      <c r="O13" s="666"/>
      <c r="P13" s="667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</row>
    <row r="14" spans="1:33" ht="16.5" customHeight="1">
      <c r="A14" s="506" t="s">
        <v>242</v>
      </c>
      <c r="B14" s="716" t="str">
        <f>'18.02.19'!F5</f>
        <v>아침햇살/엔요</v>
      </c>
      <c r="C14" s="716"/>
      <c r="D14" s="717"/>
      <c r="E14" s="506" t="s">
        <v>242</v>
      </c>
      <c r="F14" s="716" t="str">
        <f>'18.02.19'!G5</f>
        <v>아침햇살/엔요</v>
      </c>
      <c r="G14" s="716"/>
      <c r="H14" s="717"/>
      <c r="I14" s="506" t="s">
        <v>242</v>
      </c>
      <c r="J14" s="716" t="str">
        <f>'18.02.19'!H5</f>
        <v>아침햇살/엔요</v>
      </c>
      <c r="K14" s="716"/>
      <c r="L14" s="717"/>
      <c r="M14" s="506"/>
      <c r="N14" s="716"/>
      <c r="O14" s="716"/>
      <c r="P14" s="717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</row>
    <row r="15" spans="1:33" ht="17.25" customHeight="1">
      <c r="A15" s="507" t="s">
        <v>243</v>
      </c>
      <c r="B15" s="716" t="str">
        <f>'18.02.19'!F13</f>
        <v>꿀모과차</v>
      </c>
      <c r="C15" s="716"/>
      <c r="D15" s="717"/>
      <c r="E15" s="507" t="s">
        <v>243</v>
      </c>
      <c r="F15" s="716" t="str">
        <f>'18.02.19'!G13</f>
        <v>핫쵸코</v>
      </c>
      <c r="G15" s="716"/>
      <c r="H15" s="717"/>
      <c r="I15" s="507" t="s">
        <v>243</v>
      </c>
      <c r="J15" s="716" t="str">
        <f>'18.02.19'!H13</f>
        <v>대추차</v>
      </c>
      <c r="K15" s="716"/>
      <c r="L15" s="717"/>
      <c r="M15" s="507"/>
      <c r="N15" s="716"/>
      <c r="O15" s="716"/>
      <c r="P15" s="717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</row>
    <row r="16" spans="1:33" ht="18" customHeight="1">
      <c r="A16" s="680" t="s">
        <v>244</v>
      </c>
      <c r="B16" s="707" t="str">
        <f>'18.02.19'!F21</f>
        <v>*일반,와파린,당뇨,통풍 : 버터감자구이/오렌지주스
*신장 : 버터감자구이/아침햇살
*갈은식(일반/당뇨) : 버터감자구이/오렌지주스</v>
      </c>
      <c r="C16" s="708"/>
      <c r="D16" s="709"/>
      <c r="E16" s="680" t="s">
        <v>244</v>
      </c>
      <c r="F16" s="707" t="str">
        <f>'18.02.19'!G21</f>
        <v>*일반,와파린,당뇨,통풍 : 바나나/두유
*신장 : 바나나/아침햇살
*갈은식(일반/당뇨) : 바나나/두유</v>
      </c>
      <c r="G16" s="708"/>
      <c r="H16" s="709"/>
      <c r="I16" s="680" t="s">
        <v>244</v>
      </c>
      <c r="J16" s="707" t="str">
        <f>'18.02.19'!H21</f>
        <v>*일반,와파린,당뇨,통풍 : 찐빵/사과주스
*신장 : 찐빵/아침햇살
*갈은식(일반/당뇨) : 잡곡모닝빵/사과주스</v>
      </c>
      <c r="K16" s="708"/>
      <c r="L16" s="709"/>
      <c r="M16" s="680"/>
      <c r="N16" s="682"/>
      <c r="O16" s="683"/>
      <c r="P16" s="68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</row>
    <row r="17" spans="1:33" ht="16.5" customHeight="1">
      <c r="A17" s="680"/>
      <c r="B17" s="710"/>
      <c r="C17" s="711"/>
      <c r="D17" s="712"/>
      <c r="E17" s="680"/>
      <c r="F17" s="710"/>
      <c r="G17" s="711"/>
      <c r="H17" s="712"/>
      <c r="I17" s="680"/>
      <c r="J17" s="710"/>
      <c r="K17" s="711"/>
      <c r="L17" s="712"/>
      <c r="M17" s="680"/>
      <c r="N17" s="685"/>
      <c r="O17" s="686"/>
      <c r="P17" s="687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</row>
    <row r="18" spans="1:33" ht="17.25" customHeight="1">
      <c r="A18" s="680"/>
      <c r="B18" s="710"/>
      <c r="C18" s="711"/>
      <c r="D18" s="712"/>
      <c r="E18" s="680"/>
      <c r="F18" s="710"/>
      <c r="G18" s="711"/>
      <c r="H18" s="712"/>
      <c r="I18" s="680"/>
      <c r="J18" s="710"/>
      <c r="K18" s="711"/>
      <c r="L18" s="712"/>
      <c r="M18" s="680"/>
      <c r="N18" s="685"/>
      <c r="O18" s="686"/>
      <c r="P18" s="687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</row>
    <row r="19" spans="1:33" ht="17.25" customHeight="1">
      <c r="A19" s="680"/>
      <c r="B19" s="710"/>
      <c r="C19" s="711"/>
      <c r="D19" s="712"/>
      <c r="E19" s="680"/>
      <c r="F19" s="710"/>
      <c r="G19" s="711"/>
      <c r="H19" s="712"/>
      <c r="I19" s="680"/>
      <c r="J19" s="710"/>
      <c r="K19" s="711"/>
      <c r="L19" s="712"/>
      <c r="M19" s="680"/>
      <c r="N19" s="685"/>
      <c r="O19" s="686"/>
      <c r="P19" s="687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</row>
    <row r="20" spans="1:33" ht="69.75" customHeight="1">
      <c r="A20" s="681"/>
      <c r="B20" s="713"/>
      <c r="C20" s="714"/>
      <c r="D20" s="715"/>
      <c r="E20" s="681"/>
      <c r="F20" s="713"/>
      <c r="G20" s="714"/>
      <c r="H20" s="715"/>
      <c r="I20" s="681"/>
      <c r="J20" s="713"/>
      <c r="K20" s="714"/>
      <c r="L20" s="715"/>
      <c r="M20" s="681"/>
      <c r="N20" s="688"/>
      <c r="O20" s="689"/>
      <c r="P20" s="690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</row>
    <row r="21" spans="1:33" ht="15" customHeight="1">
      <c r="A21" s="691" t="s">
        <v>245</v>
      </c>
      <c r="B21" s="693">
        <f>B13+6</f>
        <v>43524</v>
      </c>
      <c r="C21" s="694"/>
      <c r="D21" s="695"/>
      <c r="E21" s="691" t="s">
        <v>245</v>
      </c>
      <c r="F21" s="693">
        <f>F13+6</f>
        <v>43525</v>
      </c>
      <c r="G21" s="694"/>
      <c r="H21" s="695"/>
      <c r="I21" s="691" t="s">
        <v>245</v>
      </c>
      <c r="J21" s="693">
        <f>J13+6</f>
        <v>43526</v>
      </c>
      <c r="K21" s="694"/>
      <c r="L21" s="695"/>
      <c r="M21" s="699"/>
      <c r="N21" s="701"/>
      <c r="O21" s="702"/>
      <c r="P21" s="703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</row>
    <row r="22" spans="1:33" s="344" customFormat="1" ht="80.25" customHeight="1">
      <c r="A22" s="692"/>
      <c r="B22" s="696"/>
      <c r="C22" s="697"/>
      <c r="D22" s="698"/>
      <c r="E22" s="692"/>
      <c r="F22" s="696"/>
      <c r="G22" s="697"/>
      <c r="H22" s="698"/>
      <c r="I22" s="692"/>
      <c r="J22" s="696"/>
      <c r="K22" s="697"/>
      <c r="L22" s="698"/>
      <c r="M22" s="700"/>
      <c r="N22" s="704"/>
      <c r="O22" s="705"/>
      <c r="P22" s="706"/>
    </row>
  </sheetData>
  <mergeCells count="64">
    <mergeCell ref="A1:D1"/>
    <mergeCell ref="E1:H1"/>
    <mergeCell ref="I1:L1"/>
    <mergeCell ref="M1:P1"/>
    <mergeCell ref="B2:D2"/>
    <mergeCell ref="F2:H2"/>
    <mergeCell ref="J2:L2"/>
    <mergeCell ref="N2:P2"/>
    <mergeCell ref="B3:D3"/>
    <mergeCell ref="F3:H3"/>
    <mergeCell ref="J3:L3"/>
    <mergeCell ref="N3:P3"/>
    <mergeCell ref="B4:D4"/>
    <mergeCell ref="F4:H4"/>
    <mergeCell ref="J4:L4"/>
    <mergeCell ref="N4:P4"/>
    <mergeCell ref="M5:M9"/>
    <mergeCell ref="N5:P9"/>
    <mergeCell ref="A10:A11"/>
    <mergeCell ref="B10:D11"/>
    <mergeCell ref="E10:E11"/>
    <mergeCell ref="F10:H11"/>
    <mergeCell ref="I10:I11"/>
    <mergeCell ref="J10:L11"/>
    <mergeCell ref="M10:M11"/>
    <mergeCell ref="N10:P11"/>
    <mergeCell ref="A5:A9"/>
    <mergeCell ref="B5:D9"/>
    <mergeCell ref="E5:E9"/>
    <mergeCell ref="F5:H9"/>
    <mergeCell ref="I5:I9"/>
    <mergeCell ref="J5:L9"/>
    <mergeCell ref="A12:D12"/>
    <mergeCell ref="E12:H12"/>
    <mergeCell ref="I12:L12"/>
    <mergeCell ref="M12:P12"/>
    <mergeCell ref="B13:D13"/>
    <mergeCell ref="F13:H13"/>
    <mergeCell ref="J13:L13"/>
    <mergeCell ref="N13:P13"/>
    <mergeCell ref="B14:D14"/>
    <mergeCell ref="F14:H14"/>
    <mergeCell ref="J14:L14"/>
    <mergeCell ref="N14:P14"/>
    <mergeCell ref="B15:D15"/>
    <mergeCell ref="F15:H15"/>
    <mergeCell ref="J15:L15"/>
    <mergeCell ref="N15:P15"/>
    <mergeCell ref="M16:M20"/>
    <mergeCell ref="N16:P20"/>
    <mergeCell ref="A21:A22"/>
    <mergeCell ref="B21:D22"/>
    <mergeCell ref="E21:E22"/>
    <mergeCell ref="F21:H22"/>
    <mergeCell ref="I21:I22"/>
    <mergeCell ref="J21:L22"/>
    <mergeCell ref="M21:M22"/>
    <mergeCell ref="N21:P22"/>
    <mergeCell ref="A16:A20"/>
    <mergeCell ref="B16:D20"/>
    <mergeCell ref="E16:E20"/>
    <mergeCell ref="F16:H20"/>
    <mergeCell ref="I16:I20"/>
    <mergeCell ref="J16:L20"/>
  </mergeCells>
  <phoneticPr fontId="3" type="noConversion"/>
  <printOptions horizontalCentered="1" verticalCentered="1"/>
  <pageMargins left="7.874015748031496E-2" right="7.874015748031496E-2" top="0.19685039370078741" bottom="3.937007874015748E-2" header="0.15748031496062992" footer="0.11811023622047245"/>
  <pageSetup paperSize="9" scale="78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4"/>
  <sheetViews>
    <sheetView view="pageBreakPreview" topLeftCell="A13" zoomScaleSheetLayoutView="100" workbookViewId="0">
      <pane xSplit="1" topLeftCell="B1" activePane="topRight" state="frozen"/>
      <selection activeCell="D33" sqref="D33"/>
      <selection pane="topRight" activeCell="D11" sqref="D11:E11"/>
    </sheetView>
  </sheetViews>
  <sheetFormatPr defaultColWidth="16.5546875" defaultRowHeight="13.5"/>
  <cols>
    <col min="1" max="1" width="16.5546875" style="266" customWidth="1"/>
    <col min="2" max="43" width="3.88671875" style="266" customWidth="1"/>
    <col min="44" max="44" width="3.33203125" style="266" customWidth="1"/>
    <col min="45" max="255" width="8.88671875" style="266" customWidth="1"/>
    <col min="256" max="16384" width="16.5546875" style="266"/>
  </cols>
  <sheetData>
    <row r="2" spans="1:43" ht="33.75" customHeight="1">
      <c r="A2" s="732" t="s">
        <v>79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3"/>
      <c r="AM2" s="733"/>
      <c r="AN2" s="733"/>
      <c r="AO2" s="733"/>
      <c r="AP2" s="733"/>
      <c r="AQ2" s="733"/>
    </row>
    <row r="3" spans="1:43" ht="15.75" customHeight="1">
      <c r="A3" s="734" t="s">
        <v>80</v>
      </c>
      <c r="B3" s="736" t="e">
        <f>'18.02.19'!#REF!</f>
        <v>#REF!</v>
      </c>
      <c r="C3" s="737"/>
      <c r="D3" s="737"/>
      <c r="E3" s="737"/>
      <c r="F3" s="737"/>
      <c r="G3" s="738"/>
      <c r="H3" s="739" t="e">
        <f>'18.02.19'!#REF!</f>
        <v>#REF!</v>
      </c>
      <c r="I3" s="737"/>
      <c r="J3" s="737"/>
      <c r="K3" s="737"/>
      <c r="L3" s="737"/>
      <c r="M3" s="738"/>
      <c r="N3" s="739" t="e">
        <f>'18.02.19'!#REF!</f>
        <v>#REF!</v>
      </c>
      <c r="O3" s="737"/>
      <c r="P3" s="737"/>
      <c r="Q3" s="737"/>
      <c r="R3" s="737"/>
      <c r="S3" s="738"/>
      <c r="T3" s="739" t="e">
        <f>'18.02.19'!#REF!</f>
        <v>#REF!</v>
      </c>
      <c r="U3" s="737"/>
      <c r="V3" s="737"/>
      <c r="W3" s="737"/>
      <c r="X3" s="737"/>
      <c r="Y3" s="738"/>
      <c r="Z3" s="739" t="e">
        <f>'18.02.19'!#REF!</f>
        <v>#REF!</v>
      </c>
      <c r="AA3" s="737"/>
      <c r="AB3" s="737"/>
      <c r="AC3" s="737"/>
      <c r="AD3" s="737"/>
      <c r="AE3" s="738"/>
      <c r="AF3" s="739" t="e">
        <f>'18.02.19'!#REF!</f>
        <v>#REF!</v>
      </c>
      <c r="AG3" s="737"/>
      <c r="AH3" s="737"/>
      <c r="AI3" s="737"/>
      <c r="AJ3" s="737"/>
      <c r="AK3" s="738"/>
      <c r="AL3" s="740" t="e">
        <f>'18.02.19'!#REF!</f>
        <v>#REF!</v>
      </c>
      <c r="AM3" s="737"/>
      <c r="AN3" s="737"/>
      <c r="AO3" s="737"/>
      <c r="AP3" s="737"/>
      <c r="AQ3" s="738"/>
    </row>
    <row r="4" spans="1:43" ht="18" customHeight="1">
      <c r="A4" s="735"/>
      <c r="B4" s="741" t="s">
        <v>81</v>
      </c>
      <c r="C4" s="730"/>
      <c r="D4" s="730"/>
      <c r="E4" s="730"/>
      <c r="F4" s="730"/>
      <c r="G4" s="731"/>
      <c r="H4" s="746" t="s">
        <v>82</v>
      </c>
      <c r="I4" s="729"/>
      <c r="J4" s="729"/>
      <c r="K4" s="729"/>
      <c r="L4" s="729"/>
      <c r="M4" s="747"/>
      <c r="N4" s="746" t="s">
        <v>83</v>
      </c>
      <c r="O4" s="729"/>
      <c r="P4" s="729"/>
      <c r="Q4" s="729"/>
      <c r="R4" s="729"/>
      <c r="S4" s="747"/>
      <c r="T4" s="746" t="s">
        <v>84</v>
      </c>
      <c r="U4" s="729"/>
      <c r="V4" s="729"/>
      <c r="W4" s="729"/>
      <c r="X4" s="729"/>
      <c r="Y4" s="747"/>
      <c r="Z4" s="746" t="s">
        <v>85</v>
      </c>
      <c r="AA4" s="730"/>
      <c r="AB4" s="730"/>
      <c r="AC4" s="730"/>
      <c r="AD4" s="730"/>
      <c r="AE4" s="731"/>
      <c r="AF4" s="746" t="s">
        <v>86</v>
      </c>
      <c r="AG4" s="729"/>
      <c r="AH4" s="729"/>
      <c r="AI4" s="729"/>
      <c r="AJ4" s="729"/>
      <c r="AK4" s="747"/>
      <c r="AL4" s="729" t="s">
        <v>87</v>
      </c>
      <c r="AM4" s="730"/>
      <c r="AN4" s="730"/>
      <c r="AO4" s="730"/>
      <c r="AP4" s="730"/>
      <c r="AQ4" s="731"/>
    </row>
    <row r="5" spans="1:43" ht="21.75" customHeight="1">
      <c r="A5" s="267" t="s">
        <v>88</v>
      </c>
      <c r="B5" s="745" t="str">
        <f>'18.02.19'!B9</f>
        <v>삼치무조림</v>
      </c>
      <c r="C5" s="745"/>
      <c r="D5" s="742" t="str">
        <f>'18.02.19'!B10</f>
        <v>오징어젓갈무침</v>
      </c>
      <c r="E5" s="742"/>
      <c r="F5" s="742"/>
      <c r="G5" s="743"/>
      <c r="H5" s="744" t="str">
        <f>'18.02.19'!C9</f>
        <v>메추리알조림</v>
      </c>
      <c r="I5" s="745"/>
      <c r="J5" s="742" t="str">
        <f>'18.02.19'!C10</f>
        <v>애호박민찌볶음</v>
      </c>
      <c r="K5" s="742"/>
      <c r="L5" s="742"/>
      <c r="M5" s="743"/>
      <c r="N5" s="744" t="str">
        <f>'18.02.19'!D9</f>
        <v>간장닭갈비</v>
      </c>
      <c r="O5" s="745"/>
      <c r="P5" s="745" t="str">
        <f>'18.02.19'!D10</f>
        <v>배추나물</v>
      </c>
      <c r="Q5" s="745"/>
      <c r="R5" s="745"/>
      <c r="S5" s="754"/>
      <c r="T5" s="744" t="str">
        <f>'18.02.19'!E9</f>
        <v>삼색계란찜</v>
      </c>
      <c r="U5" s="745"/>
      <c r="V5" s="742" t="str">
        <f>'18.02.19'!E10</f>
        <v>치커리사과초무침</v>
      </c>
      <c r="W5" s="742"/>
      <c r="X5" s="742"/>
      <c r="Y5" s="743"/>
      <c r="Z5" s="744" t="str">
        <f>'18.02.19'!F9</f>
        <v>생선전</v>
      </c>
      <c r="AA5" s="745"/>
      <c r="AB5" s="742" t="str">
        <f>'18.02.19'!F10</f>
        <v>취나물볶음</v>
      </c>
      <c r="AC5" s="742"/>
      <c r="AD5" s="742"/>
      <c r="AE5" s="743"/>
      <c r="AF5" s="744" t="str">
        <f>'18.02.19'!G9</f>
        <v>소고기숙주볶음</v>
      </c>
      <c r="AG5" s="745"/>
      <c r="AH5" s="742" t="str">
        <f>'18.02.19'!G10</f>
        <v>부추장떡</v>
      </c>
      <c r="AI5" s="742"/>
      <c r="AJ5" s="742"/>
      <c r="AK5" s="743"/>
      <c r="AL5" s="748" t="str">
        <f>'18.02.19'!H9</f>
        <v>너비아니야채볶음</v>
      </c>
      <c r="AM5" s="745"/>
      <c r="AN5" s="742" t="str">
        <f>'18.02.19'!H10</f>
        <v>봄동겉절이</v>
      </c>
      <c r="AO5" s="742"/>
      <c r="AP5" s="742"/>
      <c r="AQ5" s="743"/>
    </row>
    <row r="6" spans="1:43" ht="30" customHeight="1">
      <c r="A6" s="268" t="s">
        <v>89</v>
      </c>
      <c r="B6" s="749" t="s">
        <v>90</v>
      </c>
      <c r="C6" s="750"/>
      <c r="D6" s="751" t="s">
        <v>91</v>
      </c>
      <c r="E6" s="752"/>
      <c r="F6" s="751"/>
      <c r="G6" s="753"/>
      <c r="H6" s="751" t="s">
        <v>90</v>
      </c>
      <c r="I6" s="752"/>
      <c r="J6" s="751" t="s">
        <v>91</v>
      </c>
      <c r="K6" s="752"/>
      <c r="L6" s="751"/>
      <c r="M6" s="753"/>
      <c r="N6" s="751" t="s">
        <v>90</v>
      </c>
      <c r="O6" s="752"/>
      <c r="P6" s="751" t="s">
        <v>91</v>
      </c>
      <c r="Q6" s="752"/>
      <c r="R6" s="751"/>
      <c r="S6" s="753"/>
      <c r="T6" s="751" t="s">
        <v>90</v>
      </c>
      <c r="U6" s="752"/>
      <c r="V6" s="751" t="s">
        <v>91</v>
      </c>
      <c r="W6" s="752"/>
      <c r="X6" s="751"/>
      <c r="Y6" s="753"/>
      <c r="Z6" s="751" t="s">
        <v>90</v>
      </c>
      <c r="AA6" s="752"/>
      <c r="AB6" s="751" t="s">
        <v>91</v>
      </c>
      <c r="AC6" s="752"/>
      <c r="AD6" s="751"/>
      <c r="AE6" s="753"/>
      <c r="AF6" s="751" t="s">
        <v>90</v>
      </c>
      <c r="AG6" s="752"/>
      <c r="AH6" s="751" t="s">
        <v>91</v>
      </c>
      <c r="AI6" s="752"/>
      <c r="AJ6" s="751"/>
      <c r="AK6" s="753"/>
      <c r="AL6" s="751" t="s">
        <v>90</v>
      </c>
      <c r="AM6" s="752"/>
      <c r="AN6" s="751" t="s">
        <v>91</v>
      </c>
      <c r="AO6" s="752"/>
      <c r="AP6" s="751"/>
      <c r="AQ6" s="753"/>
    </row>
    <row r="7" spans="1:43" ht="30" customHeight="1">
      <c r="A7" s="269" t="s">
        <v>92</v>
      </c>
      <c r="B7" s="749" t="s">
        <v>91</v>
      </c>
      <c r="C7" s="750"/>
      <c r="D7" s="749" t="s">
        <v>91</v>
      </c>
      <c r="E7" s="750"/>
      <c r="F7" s="749"/>
      <c r="G7" s="755"/>
      <c r="H7" s="749" t="s">
        <v>91</v>
      </c>
      <c r="I7" s="750"/>
      <c r="J7" s="749" t="s">
        <v>91</v>
      </c>
      <c r="K7" s="750"/>
      <c r="L7" s="749"/>
      <c r="M7" s="755"/>
      <c r="N7" s="749" t="s">
        <v>91</v>
      </c>
      <c r="O7" s="750"/>
      <c r="P7" s="749" t="s">
        <v>91</v>
      </c>
      <c r="Q7" s="750"/>
      <c r="R7" s="749"/>
      <c r="S7" s="755"/>
      <c r="T7" s="749" t="s">
        <v>91</v>
      </c>
      <c r="U7" s="750"/>
      <c r="V7" s="749" t="s">
        <v>91</v>
      </c>
      <c r="W7" s="750"/>
      <c r="X7" s="749"/>
      <c r="Y7" s="755"/>
      <c r="Z7" s="749" t="s">
        <v>91</v>
      </c>
      <c r="AA7" s="750"/>
      <c r="AB7" s="749" t="s">
        <v>91</v>
      </c>
      <c r="AC7" s="750"/>
      <c r="AD7" s="749"/>
      <c r="AE7" s="755"/>
      <c r="AF7" s="749" t="s">
        <v>91</v>
      </c>
      <c r="AG7" s="750"/>
      <c r="AH7" s="749" t="s">
        <v>91</v>
      </c>
      <c r="AI7" s="750"/>
      <c r="AJ7" s="749"/>
      <c r="AK7" s="755"/>
      <c r="AL7" s="749" t="s">
        <v>91</v>
      </c>
      <c r="AM7" s="750"/>
      <c r="AN7" s="749" t="s">
        <v>91</v>
      </c>
      <c r="AO7" s="750"/>
      <c r="AP7" s="749"/>
      <c r="AQ7" s="755"/>
    </row>
    <row r="8" spans="1:43" ht="30" customHeight="1">
      <c r="A8" s="269" t="s">
        <v>93</v>
      </c>
      <c r="B8" s="749" t="s">
        <v>90</v>
      </c>
      <c r="C8" s="750"/>
      <c r="D8" s="749" t="s">
        <v>90</v>
      </c>
      <c r="E8" s="750"/>
      <c r="F8" s="749"/>
      <c r="G8" s="755"/>
      <c r="H8" s="749" t="s">
        <v>90</v>
      </c>
      <c r="I8" s="750"/>
      <c r="J8" s="749" t="s">
        <v>90</v>
      </c>
      <c r="K8" s="750"/>
      <c r="L8" s="749"/>
      <c r="M8" s="755"/>
      <c r="N8" s="749" t="s">
        <v>90</v>
      </c>
      <c r="O8" s="750"/>
      <c r="P8" s="749" t="s">
        <v>90</v>
      </c>
      <c r="Q8" s="750"/>
      <c r="R8" s="749"/>
      <c r="S8" s="755"/>
      <c r="T8" s="749" t="s">
        <v>90</v>
      </c>
      <c r="U8" s="750"/>
      <c r="V8" s="749" t="s">
        <v>90</v>
      </c>
      <c r="W8" s="750"/>
      <c r="X8" s="749"/>
      <c r="Y8" s="755"/>
      <c r="Z8" s="749" t="s">
        <v>90</v>
      </c>
      <c r="AA8" s="750"/>
      <c r="AB8" s="749" t="s">
        <v>90</v>
      </c>
      <c r="AC8" s="750"/>
      <c r="AD8" s="749"/>
      <c r="AE8" s="755"/>
      <c r="AF8" s="749" t="s">
        <v>90</v>
      </c>
      <c r="AG8" s="750"/>
      <c r="AH8" s="749" t="s">
        <v>91</v>
      </c>
      <c r="AI8" s="750"/>
      <c r="AJ8" s="749"/>
      <c r="AK8" s="755"/>
      <c r="AL8" s="756" t="s">
        <v>90</v>
      </c>
      <c r="AM8" s="750"/>
      <c r="AN8" s="749" t="s">
        <v>90</v>
      </c>
      <c r="AO8" s="750"/>
      <c r="AP8" s="749"/>
      <c r="AQ8" s="755"/>
    </row>
    <row r="9" spans="1:43" ht="30" customHeight="1">
      <c r="A9" s="269" t="s">
        <v>94</v>
      </c>
      <c r="B9" s="749" t="s">
        <v>90</v>
      </c>
      <c r="C9" s="750"/>
      <c r="D9" s="749" t="s">
        <v>90</v>
      </c>
      <c r="E9" s="750"/>
      <c r="F9" s="749"/>
      <c r="G9" s="755"/>
      <c r="H9" s="749" t="s">
        <v>90</v>
      </c>
      <c r="I9" s="750"/>
      <c r="J9" s="749" t="s">
        <v>90</v>
      </c>
      <c r="K9" s="750"/>
      <c r="L9" s="749"/>
      <c r="M9" s="755"/>
      <c r="N9" s="749" t="s">
        <v>90</v>
      </c>
      <c r="O9" s="750"/>
      <c r="P9" s="749" t="s">
        <v>90</v>
      </c>
      <c r="Q9" s="750"/>
      <c r="R9" s="749"/>
      <c r="S9" s="755"/>
      <c r="T9" s="749" t="s">
        <v>90</v>
      </c>
      <c r="U9" s="750"/>
      <c r="V9" s="749" t="s">
        <v>90</v>
      </c>
      <c r="W9" s="750"/>
      <c r="X9" s="749"/>
      <c r="Y9" s="755"/>
      <c r="Z9" s="749" t="s">
        <v>90</v>
      </c>
      <c r="AA9" s="750"/>
      <c r="AB9" s="749" t="s">
        <v>90</v>
      </c>
      <c r="AC9" s="750"/>
      <c r="AD9" s="749"/>
      <c r="AE9" s="755"/>
      <c r="AF9" s="749" t="s">
        <v>90</v>
      </c>
      <c r="AG9" s="750"/>
      <c r="AH9" s="749" t="s">
        <v>90</v>
      </c>
      <c r="AI9" s="750"/>
      <c r="AJ9" s="749"/>
      <c r="AK9" s="755"/>
      <c r="AL9" s="756" t="s">
        <v>90</v>
      </c>
      <c r="AM9" s="750"/>
      <c r="AN9" s="749" t="s">
        <v>90</v>
      </c>
      <c r="AO9" s="750"/>
      <c r="AP9" s="749"/>
      <c r="AQ9" s="755"/>
    </row>
    <row r="10" spans="1:43" ht="30" customHeight="1" thickBot="1">
      <c r="A10" s="270" t="s">
        <v>95</v>
      </c>
      <c r="B10" s="757" t="s">
        <v>90</v>
      </c>
      <c r="C10" s="758"/>
      <c r="D10" s="757" t="s">
        <v>90</v>
      </c>
      <c r="E10" s="758"/>
      <c r="F10" s="757"/>
      <c r="G10" s="759"/>
      <c r="H10" s="757" t="s">
        <v>90</v>
      </c>
      <c r="I10" s="758"/>
      <c r="J10" s="757" t="s">
        <v>90</v>
      </c>
      <c r="K10" s="758"/>
      <c r="L10" s="757"/>
      <c r="M10" s="759"/>
      <c r="N10" s="757" t="s">
        <v>90</v>
      </c>
      <c r="O10" s="758"/>
      <c r="P10" s="757" t="s">
        <v>90</v>
      </c>
      <c r="Q10" s="758"/>
      <c r="R10" s="757"/>
      <c r="S10" s="759"/>
      <c r="T10" s="757" t="s">
        <v>90</v>
      </c>
      <c r="U10" s="758"/>
      <c r="V10" s="757" t="s">
        <v>90</v>
      </c>
      <c r="W10" s="758"/>
      <c r="X10" s="757"/>
      <c r="Y10" s="759"/>
      <c r="Z10" s="757" t="s">
        <v>90</v>
      </c>
      <c r="AA10" s="758"/>
      <c r="AB10" s="757" t="s">
        <v>90</v>
      </c>
      <c r="AC10" s="758"/>
      <c r="AD10" s="757"/>
      <c r="AE10" s="759"/>
      <c r="AF10" s="757" t="s">
        <v>90</v>
      </c>
      <c r="AG10" s="758"/>
      <c r="AH10" s="757" t="s">
        <v>90</v>
      </c>
      <c r="AI10" s="758"/>
      <c r="AJ10" s="757"/>
      <c r="AK10" s="759"/>
      <c r="AL10" s="767" t="s">
        <v>90</v>
      </c>
      <c r="AM10" s="758"/>
      <c r="AN10" s="757" t="s">
        <v>90</v>
      </c>
      <c r="AO10" s="758"/>
      <c r="AP10" s="757"/>
      <c r="AQ10" s="759"/>
    </row>
    <row r="11" spans="1:43" ht="23.25" customHeight="1" thickTop="1">
      <c r="A11" s="271" t="s">
        <v>96</v>
      </c>
      <c r="B11" s="764" t="str">
        <f>'18.02.19'!B18</f>
        <v>싱싱샐러드/마요유자소스</v>
      </c>
      <c r="C11" s="765"/>
      <c r="D11" s="764" t="str">
        <f>'18.02.19'!B19</f>
        <v>세발나물무침</v>
      </c>
      <c r="E11" s="765"/>
      <c r="F11" s="763"/>
      <c r="G11" s="766"/>
      <c r="H11" s="760" t="str">
        <f>'18.02.19'!C17</f>
        <v>탕평채</v>
      </c>
      <c r="I11" s="761"/>
      <c r="J11" s="763" t="str">
        <f>'18.02.19'!C18</f>
        <v>보름삼색나물</v>
      </c>
      <c r="K11" s="763"/>
      <c r="L11" s="763" t="str">
        <f>'18.02.19'!C19</f>
        <v>단호박사과범벅</v>
      </c>
      <c r="M11" s="766"/>
      <c r="N11" s="760" t="str">
        <f>'18.02.19'!D17</f>
        <v>하이라이스</v>
      </c>
      <c r="O11" s="761"/>
      <c r="P11" s="761" t="str">
        <f>'18.02.19'!D18</f>
        <v>오징어까스/탈탈소스</v>
      </c>
      <c r="Q11" s="761"/>
      <c r="R11" s="761" t="str">
        <f>'18.02.19'!D19</f>
        <v>오복채</v>
      </c>
      <c r="S11" s="762"/>
      <c r="T11" s="760" t="e">
        <f>'18.02.19'!#REF!</f>
        <v>#REF!</v>
      </c>
      <c r="U11" s="761"/>
      <c r="V11" s="761" t="str">
        <f>'18.02.19'!E18</f>
        <v>브로컬리/초장</v>
      </c>
      <c r="W11" s="761"/>
      <c r="X11" s="761" t="str">
        <f>'18.02.19'!E19</f>
        <v>상추/쌈장</v>
      </c>
      <c r="Y11" s="762"/>
      <c r="Z11" s="760" t="str">
        <f>'18.02.19'!F17</f>
        <v>고등어무조림</v>
      </c>
      <c r="AA11" s="761"/>
      <c r="AB11" s="763" t="str">
        <f>'18.02.19'!F18</f>
        <v>새송이청경채볶음</v>
      </c>
      <c r="AC11" s="763"/>
      <c r="AD11" s="763" t="str">
        <f>'18.02.19'!F19</f>
        <v>양념깻잎지</v>
      </c>
      <c r="AE11" s="766"/>
      <c r="AF11" s="760" t="str">
        <f>'18.02.19'!G17</f>
        <v>양송이미트볼조림</v>
      </c>
      <c r="AG11" s="761"/>
      <c r="AH11" s="763" t="str">
        <f>'18.02.19'!G18</f>
        <v>마늘쫑무침</v>
      </c>
      <c r="AI11" s="763"/>
      <c r="AJ11" s="763" t="str">
        <f>'18.02.19'!G19</f>
        <v>숙주나물</v>
      </c>
      <c r="AK11" s="766"/>
      <c r="AL11" s="769" t="str">
        <f>'18.02.19'!H17</f>
        <v>해물완자전</v>
      </c>
      <c r="AM11" s="761"/>
      <c r="AN11" s="763" t="str">
        <f>'18.02.19'!H18</f>
        <v>오징어젓갈무침</v>
      </c>
      <c r="AO11" s="763"/>
      <c r="AP11" s="742" t="str">
        <f>'18.02.19'!H19</f>
        <v>부추겉절이</v>
      </c>
      <c r="AQ11" s="743"/>
    </row>
    <row r="12" spans="1:43" ht="30" customHeight="1">
      <c r="A12" s="268" t="s">
        <v>97</v>
      </c>
      <c r="B12" s="749" t="s">
        <v>98</v>
      </c>
      <c r="C12" s="750"/>
      <c r="D12" s="751" t="s">
        <v>99</v>
      </c>
      <c r="E12" s="752"/>
      <c r="F12" s="768"/>
      <c r="G12" s="753"/>
      <c r="H12" s="749" t="s">
        <v>98</v>
      </c>
      <c r="I12" s="750"/>
      <c r="J12" s="756" t="s">
        <v>98</v>
      </c>
      <c r="K12" s="750"/>
      <c r="L12" s="749" t="s">
        <v>99</v>
      </c>
      <c r="M12" s="755"/>
      <c r="N12" s="751" t="s">
        <v>98</v>
      </c>
      <c r="O12" s="752"/>
      <c r="P12" s="751" t="s">
        <v>99</v>
      </c>
      <c r="Q12" s="752"/>
      <c r="R12" s="751" t="s">
        <v>99</v>
      </c>
      <c r="S12" s="753"/>
      <c r="T12" s="768" t="s">
        <v>98</v>
      </c>
      <c r="U12" s="752"/>
      <c r="V12" s="749" t="s">
        <v>98</v>
      </c>
      <c r="W12" s="750"/>
      <c r="X12" s="751" t="s">
        <v>99</v>
      </c>
      <c r="Y12" s="753"/>
      <c r="Z12" s="749" t="s">
        <v>98</v>
      </c>
      <c r="AA12" s="750"/>
      <c r="AB12" s="749" t="s">
        <v>99</v>
      </c>
      <c r="AC12" s="750"/>
      <c r="AD12" s="751" t="s">
        <v>99</v>
      </c>
      <c r="AE12" s="753"/>
      <c r="AF12" s="751" t="s">
        <v>98</v>
      </c>
      <c r="AG12" s="752"/>
      <c r="AH12" s="751" t="s">
        <v>98</v>
      </c>
      <c r="AI12" s="752"/>
      <c r="AJ12" s="751" t="s">
        <v>99</v>
      </c>
      <c r="AK12" s="753"/>
      <c r="AL12" s="768" t="s">
        <v>98</v>
      </c>
      <c r="AM12" s="752"/>
      <c r="AN12" s="749" t="s">
        <v>99</v>
      </c>
      <c r="AO12" s="750"/>
      <c r="AP12" s="751" t="s">
        <v>99</v>
      </c>
      <c r="AQ12" s="753"/>
    </row>
    <row r="13" spans="1:43" ht="30" customHeight="1">
      <c r="A13" s="269" t="s">
        <v>100</v>
      </c>
      <c r="B13" s="749" t="s">
        <v>99</v>
      </c>
      <c r="C13" s="750"/>
      <c r="D13" s="749" t="s">
        <v>99</v>
      </c>
      <c r="E13" s="750"/>
      <c r="F13" s="749"/>
      <c r="G13" s="755"/>
      <c r="H13" s="756" t="s">
        <v>99</v>
      </c>
      <c r="I13" s="750"/>
      <c r="J13" s="756" t="s">
        <v>99</v>
      </c>
      <c r="K13" s="750"/>
      <c r="L13" s="749" t="s">
        <v>99</v>
      </c>
      <c r="M13" s="755"/>
      <c r="N13" s="749" t="s">
        <v>99</v>
      </c>
      <c r="O13" s="750"/>
      <c r="P13" s="749" t="s">
        <v>99</v>
      </c>
      <c r="Q13" s="750"/>
      <c r="R13" s="749" t="s">
        <v>99</v>
      </c>
      <c r="S13" s="755"/>
      <c r="T13" s="756" t="s">
        <v>99</v>
      </c>
      <c r="U13" s="750"/>
      <c r="V13" s="749" t="s">
        <v>99</v>
      </c>
      <c r="W13" s="750"/>
      <c r="X13" s="749" t="s">
        <v>99</v>
      </c>
      <c r="Y13" s="755"/>
      <c r="Z13" s="749" t="s">
        <v>99</v>
      </c>
      <c r="AA13" s="750"/>
      <c r="AB13" s="749" t="s">
        <v>99</v>
      </c>
      <c r="AC13" s="750"/>
      <c r="AD13" s="749" t="s">
        <v>99</v>
      </c>
      <c r="AE13" s="755"/>
      <c r="AF13" s="749" t="s">
        <v>99</v>
      </c>
      <c r="AG13" s="750"/>
      <c r="AH13" s="749" t="s">
        <v>99</v>
      </c>
      <c r="AI13" s="750"/>
      <c r="AJ13" s="749" t="s">
        <v>99</v>
      </c>
      <c r="AK13" s="755"/>
      <c r="AL13" s="756" t="s">
        <v>99</v>
      </c>
      <c r="AM13" s="750"/>
      <c r="AN13" s="749" t="s">
        <v>99</v>
      </c>
      <c r="AO13" s="750"/>
      <c r="AP13" s="749" t="s">
        <v>99</v>
      </c>
      <c r="AQ13" s="755"/>
    </row>
    <row r="14" spans="1:43" ht="30" customHeight="1">
      <c r="A14" s="269" t="s">
        <v>101</v>
      </c>
      <c r="B14" s="749" t="s">
        <v>98</v>
      </c>
      <c r="C14" s="750"/>
      <c r="D14" s="749" t="s">
        <v>98</v>
      </c>
      <c r="E14" s="750"/>
      <c r="F14" s="749"/>
      <c r="G14" s="755"/>
      <c r="H14" s="756" t="s">
        <v>98</v>
      </c>
      <c r="I14" s="750"/>
      <c r="J14" s="749" t="s">
        <v>98</v>
      </c>
      <c r="K14" s="750"/>
      <c r="L14" s="749" t="s">
        <v>99</v>
      </c>
      <c r="M14" s="755"/>
      <c r="N14" s="749" t="s">
        <v>98</v>
      </c>
      <c r="O14" s="750"/>
      <c r="P14" s="749" t="s">
        <v>98</v>
      </c>
      <c r="Q14" s="750"/>
      <c r="R14" s="749" t="s">
        <v>98</v>
      </c>
      <c r="S14" s="755"/>
      <c r="T14" s="756" t="s">
        <v>98</v>
      </c>
      <c r="U14" s="750"/>
      <c r="V14" s="749" t="s">
        <v>98</v>
      </c>
      <c r="W14" s="750"/>
      <c r="X14" s="749" t="s">
        <v>98</v>
      </c>
      <c r="Y14" s="755"/>
      <c r="Z14" s="749" t="s">
        <v>98</v>
      </c>
      <c r="AA14" s="750"/>
      <c r="AB14" s="749" t="s">
        <v>98</v>
      </c>
      <c r="AC14" s="750"/>
      <c r="AD14" s="749" t="s">
        <v>98</v>
      </c>
      <c r="AE14" s="755"/>
      <c r="AF14" s="749" t="s">
        <v>98</v>
      </c>
      <c r="AG14" s="750"/>
      <c r="AH14" s="749" t="s">
        <v>98</v>
      </c>
      <c r="AI14" s="750"/>
      <c r="AJ14" s="749" t="s">
        <v>98</v>
      </c>
      <c r="AK14" s="755"/>
      <c r="AL14" s="756" t="s">
        <v>98</v>
      </c>
      <c r="AM14" s="750"/>
      <c r="AN14" s="749" t="s">
        <v>98</v>
      </c>
      <c r="AO14" s="750"/>
      <c r="AP14" s="749" t="s">
        <v>99</v>
      </c>
      <c r="AQ14" s="755"/>
    </row>
    <row r="15" spans="1:43" ht="30" customHeight="1">
      <c r="A15" s="269" t="s">
        <v>102</v>
      </c>
      <c r="B15" s="749" t="s">
        <v>98</v>
      </c>
      <c r="C15" s="750"/>
      <c r="D15" s="749" t="s">
        <v>98</v>
      </c>
      <c r="E15" s="750"/>
      <c r="F15" s="749"/>
      <c r="G15" s="755"/>
      <c r="H15" s="756" t="s">
        <v>98</v>
      </c>
      <c r="I15" s="750"/>
      <c r="J15" s="749" t="s">
        <v>98</v>
      </c>
      <c r="K15" s="750"/>
      <c r="L15" s="749" t="s">
        <v>98</v>
      </c>
      <c r="M15" s="755"/>
      <c r="N15" s="749" t="s">
        <v>98</v>
      </c>
      <c r="O15" s="750"/>
      <c r="P15" s="749" t="s">
        <v>98</v>
      </c>
      <c r="Q15" s="750"/>
      <c r="R15" s="770" t="s">
        <v>98</v>
      </c>
      <c r="S15" s="771"/>
      <c r="T15" s="756" t="s">
        <v>98</v>
      </c>
      <c r="U15" s="750"/>
      <c r="V15" s="749" t="s">
        <v>98</v>
      </c>
      <c r="W15" s="750"/>
      <c r="X15" s="749" t="s">
        <v>98</v>
      </c>
      <c r="Y15" s="755"/>
      <c r="Z15" s="749" t="s">
        <v>98</v>
      </c>
      <c r="AA15" s="750"/>
      <c r="AB15" s="749" t="s">
        <v>98</v>
      </c>
      <c r="AC15" s="750"/>
      <c r="AD15" s="749" t="s">
        <v>98</v>
      </c>
      <c r="AE15" s="755"/>
      <c r="AF15" s="749" t="s">
        <v>98</v>
      </c>
      <c r="AG15" s="750"/>
      <c r="AH15" s="749" t="s">
        <v>98</v>
      </c>
      <c r="AI15" s="750"/>
      <c r="AJ15" s="749" t="s">
        <v>98</v>
      </c>
      <c r="AK15" s="755"/>
      <c r="AL15" s="756" t="s">
        <v>98</v>
      </c>
      <c r="AM15" s="750"/>
      <c r="AN15" s="749" t="s">
        <v>98</v>
      </c>
      <c r="AO15" s="750"/>
      <c r="AP15" s="749" t="s">
        <v>98</v>
      </c>
      <c r="AQ15" s="755"/>
    </row>
    <row r="16" spans="1:43" ht="30" customHeight="1" thickBot="1">
      <c r="A16" s="270" t="s">
        <v>103</v>
      </c>
      <c r="B16" s="757" t="s">
        <v>98</v>
      </c>
      <c r="C16" s="758"/>
      <c r="D16" s="757" t="s">
        <v>98</v>
      </c>
      <c r="E16" s="758"/>
      <c r="F16" s="757"/>
      <c r="G16" s="759"/>
      <c r="H16" s="767" t="s">
        <v>98</v>
      </c>
      <c r="I16" s="758"/>
      <c r="J16" s="757" t="s">
        <v>98</v>
      </c>
      <c r="K16" s="758"/>
      <c r="L16" s="757" t="s">
        <v>98</v>
      </c>
      <c r="M16" s="759"/>
      <c r="N16" s="757" t="s">
        <v>98</v>
      </c>
      <c r="O16" s="758"/>
      <c r="P16" s="757" t="s">
        <v>98</v>
      </c>
      <c r="Q16" s="758"/>
      <c r="R16" s="757" t="s">
        <v>98</v>
      </c>
      <c r="S16" s="759"/>
      <c r="T16" s="767" t="s">
        <v>98</v>
      </c>
      <c r="U16" s="758"/>
      <c r="V16" s="757" t="s">
        <v>98</v>
      </c>
      <c r="W16" s="758"/>
      <c r="X16" s="757" t="s">
        <v>98</v>
      </c>
      <c r="Y16" s="759"/>
      <c r="Z16" s="757" t="s">
        <v>98</v>
      </c>
      <c r="AA16" s="758"/>
      <c r="AB16" s="757" t="s">
        <v>98</v>
      </c>
      <c r="AC16" s="758"/>
      <c r="AD16" s="757" t="s">
        <v>98</v>
      </c>
      <c r="AE16" s="759"/>
      <c r="AF16" s="757" t="s">
        <v>98</v>
      </c>
      <c r="AG16" s="758"/>
      <c r="AH16" s="757" t="s">
        <v>98</v>
      </c>
      <c r="AI16" s="758"/>
      <c r="AJ16" s="757" t="s">
        <v>98</v>
      </c>
      <c r="AK16" s="759"/>
      <c r="AL16" s="767" t="s">
        <v>98</v>
      </c>
      <c r="AM16" s="758"/>
      <c r="AN16" s="757" t="s">
        <v>98</v>
      </c>
      <c r="AO16" s="758"/>
      <c r="AP16" s="757" t="s">
        <v>98</v>
      </c>
      <c r="AQ16" s="759"/>
    </row>
    <row r="17" spans="1:44" ht="22.5" customHeight="1" thickTop="1">
      <c r="A17" s="267" t="s">
        <v>88</v>
      </c>
      <c r="B17" s="763" t="str">
        <f>'18.02.19'!B25</f>
        <v>돈육두루치기</v>
      </c>
      <c r="C17" s="763"/>
      <c r="D17" s="763" t="str">
        <f>'18.02.19'!B26</f>
        <v>양배추찜&amp;쌈장</v>
      </c>
      <c r="E17" s="763"/>
      <c r="F17" s="763"/>
      <c r="G17" s="766"/>
      <c r="H17" s="772" t="str">
        <f>'18.02.19'!C25</f>
        <v>소고기버섯볶음</v>
      </c>
      <c r="I17" s="763"/>
      <c r="J17" s="763" t="str">
        <f>'18.02.19'!C26</f>
        <v>곤약무조림</v>
      </c>
      <c r="K17" s="763"/>
      <c r="L17" s="763"/>
      <c r="M17" s="766"/>
      <c r="N17" s="772" t="str">
        <f>'18.02.19'!D25</f>
        <v>함박파인조림</v>
      </c>
      <c r="O17" s="763"/>
      <c r="P17" s="763" t="str">
        <f>'18.02.19'!D26</f>
        <v>감자채볶음</v>
      </c>
      <c r="Q17" s="763"/>
      <c r="R17" s="763"/>
      <c r="S17" s="766"/>
      <c r="T17" s="769" t="str">
        <f>'18.02.19'!E25</f>
        <v>단호박훈제오리볶음</v>
      </c>
      <c r="U17" s="761"/>
      <c r="V17" s="763" t="str">
        <f>'18.02.19'!E26</f>
        <v>양배추볶음</v>
      </c>
      <c r="W17" s="763"/>
      <c r="X17" s="763"/>
      <c r="Y17" s="766"/>
      <c r="Z17" s="773" t="str">
        <f>'18.02.19'!F25</f>
        <v>닭가슴살야채조림</v>
      </c>
      <c r="AA17" s="769"/>
      <c r="AB17" s="763" t="str">
        <f>'18.02.19'!F26</f>
        <v>멸치호두볶음</v>
      </c>
      <c r="AC17" s="763"/>
      <c r="AD17" s="763"/>
      <c r="AE17" s="766"/>
      <c r="AF17" s="769" t="str">
        <f>'18.02.19'!G25</f>
        <v>생선까스/탈탈소스</v>
      </c>
      <c r="AG17" s="761"/>
      <c r="AH17" s="763" t="str">
        <f>'18.02.19'!G26</f>
        <v>연근조림</v>
      </c>
      <c r="AI17" s="763"/>
      <c r="AJ17" s="763"/>
      <c r="AK17" s="766"/>
      <c r="AL17" s="769" t="str">
        <f>'18.02.19'!H25</f>
        <v>삼치조림</v>
      </c>
      <c r="AM17" s="761"/>
      <c r="AN17" s="763" t="str">
        <f>'18.02.19'!H26</f>
        <v>도토리묵무침</v>
      </c>
      <c r="AO17" s="763"/>
      <c r="AP17" s="742"/>
      <c r="AQ17" s="743"/>
    </row>
    <row r="18" spans="1:44" ht="30" customHeight="1">
      <c r="A18" s="268" t="s">
        <v>104</v>
      </c>
      <c r="B18" s="751" t="s">
        <v>98</v>
      </c>
      <c r="C18" s="752"/>
      <c r="D18" s="751" t="s">
        <v>99</v>
      </c>
      <c r="E18" s="752"/>
      <c r="F18" s="751"/>
      <c r="G18" s="753"/>
      <c r="H18" s="751" t="s">
        <v>98</v>
      </c>
      <c r="I18" s="752"/>
      <c r="J18" s="751" t="s">
        <v>99</v>
      </c>
      <c r="K18" s="752"/>
      <c r="L18" s="751"/>
      <c r="M18" s="753"/>
      <c r="N18" s="751" t="s">
        <v>98</v>
      </c>
      <c r="O18" s="752"/>
      <c r="P18" s="751" t="s">
        <v>99</v>
      </c>
      <c r="Q18" s="752"/>
      <c r="R18" s="751"/>
      <c r="S18" s="753"/>
      <c r="T18" s="751" t="s">
        <v>98</v>
      </c>
      <c r="U18" s="752"/>
      <c r="V18" s="751" t="s">
        <v>99</v>
      </c>
      <c r="W18" s="752"/>
      <c r="X18" s="751"/>
      <c r="Y18" s="753"/>
      <c r="Z18" s="751" t="s">
        <v>98</v>
      </c>
      <c r="AA18" s="752"/>
      <c r="AB18" s="751" t="s">
        <v>98</v>
      </c>
      <c r="AC18" s="752"/>
      <c r="AD18" s="751"/>
      <c r="AE18" s="753"/>
      <c r="AF18" s="751" t="s">
        <v>98</v>
      </c>
      <c r="AG18" s="752"/>
      <c r="AH18" s="751" t="s">
        <v>98</v>
      </c>
      <c r="AI18" s="752"/>
      <c r="AJ18" s="751"/>
      <c r="AK18" s="753"/>
      <c r="AL18" s="751" t="s">
        <v>98</v>
      </c>
      <c r="AM18" s="752"/>
      <c r="AN18" s="751" t="s">
        <v>99</v>
      </c>
      <c r="AO18" s="752"/>
      <c r="AP18" s="751"/>
      <c r="AQ18" s="753"/>
    </row>
    <row r="19" spans="1:44" ht="30" customHeight="1">
      <c r="A19" s="269" t="s">
        <v>100</v>
      </c>
      <c r="B19" s="749" t="s">
        <v>99</v>
      </c>
      <c r="C19" s="750"/>
      <c r="D19" s="749" t="s">
        <v>99</v>
      </c>
      <c r="E19" s="750"/>
      <c r="F19" s="749"/>
      <c r="G19" s="755"/>
      <c r="H19" s="749" t="s">
        <v>99</v>
      </c>
      <c r="I19" s="750"/>
      <c r="J19" s="749" t="s">
        <v>99</v>
      </c>
      <c r="K19" s="750"/>
      <c r="L19" s="749"/>
      <c r="M19" s="755"/>
      <c r="N19" s="749" t="s">
        <v>99</v>
      </c>
      <c r="O19" s="750"/>
      <c r="P19" s="749" t="s">
        <v>99</v>
      </c>
      <c r="Q19" s="750"/>
      <c r="R19" s="749"/>
      <c r="S19" s="755"/>
      <c r="T19" s="749" t="s">
        <v>99</v>
      </c>
      <c r="U19" s="750"/>
      <c r="V19" s="749" t="s">
        <v>99</v>
      </c>
      <c r="W19" s="750"/>
      <c r="X19" s="749"/>
      <c r="Y19" s="755"/>
      <c r="Z19" s="749" t="s">
        <v>99</v>
      </c>
      <c r="AA19" s="750"/>
      <c r="AB19" s="749" t="s">
        <v>99</v>
      </c>
      <c r="AC19" s="750"/>
      <c r="AD19" s="749"/>
      <c r="AE19" s="755"/>
      <c r="AF19" s="749" t="s">
        <v>99</v>
      </c>
      <c r="AG19" s="750"/>
      <c r="AH19" s="749" t="s">
        <v>99</v>
      </c>
      <c r="AI19" s="750"/>
      <c r="AJ19" s="749"/>
      <c r="AK19" s="755"/>
      <c r="AL19" s="749" t="s">
        <v>99</v>
      </c>
      <c r="AM19" s="750"/>
      <c r="AN19" s="749" t="s">
        <v>99</v>
      </c>
      <c r="AO19" s="750"/>
      <c r="AP19" s="749"/>
      <c r="AQ19" s="755"/>
    </row>
    <row r="20" spans="1:44" ht="30" customHeight="1">
      <c r="A20" s="269" t="s">
        <v>101</v>
      </c>
      <c r="B20" s="749" t="s">
        <v>98</v>
      </c>
      <c r="C20" s="750"/>
      <c r="D20" s="749" t="s">
        <v>98</v>
      </c>
      <c r="E20" s="750"/>
      <c r="F20" s="749"/>
      <c r="G20" s="755"/>
      <c r="H20" s="749" t="s">
        <v>98</v>
      </c>
      <c r="I20" s="750"/>
      <c r="J20" s="749" t="s">
        <v>99</v>
      </c>
      <c r="K20" s="750"/>
      <c r="L20" s="749"/>
      <c r="M20" s="755"/>
      <c r="N20" s="749" t="s">
        <v>98</v>
      </c>
      <c r="O20" s="750"/>
      <c r="P20" s="749" t="s">
        <v>98</v>
      </c>
      <c r="Q20" s="750"/>
      <c r="R20" s="749"/>
      <c r="S20" s="755"/>
      <c r="T20" s="749" t="s">
        <v>98</v>
      </c>
      <c r="U20" s="750"/>
      <c r="V20" s="749" t="s">
        <v>98</v>
      </c>
      <c r="W20" s="750"/>
      <c r="X20" s="749"/>
      <c r="Y20" s="755"/>
      <c r="Z20" s="749" t="s">
        <v>98</v>
      </c>
      <c r="AA20" s="750"/>
      <c r="AB20" s="749" t="s">
        <v>98</v>
      </c>
      <c r="AC20" s="750"/>
      <c r="AD20" s="749"/>
      <c r="AE20" s="755"/>
      <c r="AF20" s="749" t="s">
        <v>98</v>
      </c>
      <c r="AG20" s="750"/>
      <c r="AH20" s="749" t="s">
        <v>98</v>
      </c>
      <c r="AI20" s="750"/>
      <c r="AJ20" s="749"/>
      <c r="AK20" s="755"/>
      <c r="AL20" s="749" t="s">
        <v>98</v>
      </c>
      <c r="AM20" s="750"/>
      <c r="AN20" s="749" t="s">
        <v>98</v>
      </c>
      <c r="AO20" s="750"/>
      <c r="AP20" s="749"/>
      <c r="AQ20" s="755"/>
    </row>
    <row r="21" spans="1:44" ht="30" customHeight="1">
      <c r="A21" s="269" t="s">
        <v>102</v>
      </c>
      <c r="B21" s="749" t="s">
        <v>98</v>
      </c>
      <c r="C21" s="750"/>
      <c r="D21" s="749" t="s">
        <v>98</v>
      </c>
      <c r="E21" s="750"/>
      <c r="F21" s="749"/>
      <c r="G21" s="755"/>
      <c r="H21" s="749" t="s">
        <v>98</v>
      </c>
      <c r="I21" s="750"/>
      <c r="J21" s="749" t="s">
        <v>98</v>
      </c>
      <c r="K21" s="750"/>
      <c r="L21" s="749"/>
      <c r="M21" s="755"/>
      <c r="N21" s="749" t="s">
        <v>98</v>
      </c>
      <c r="O21" s="750"/>
      <c r="P21" s="749" t="s">
        <v>98</v>
      </c>
      <c r="Q21" s="750"/>
      <c r="R21" s="749"/>
      <c r="S21" s="755"/>
      <c r="T21" s="749" t="s">
        <v>98</v>
      </c>
      <c r="U21" s="750"/>
      <c r="V21" s="749" t="s">
        <v>98</v>
      </c>
      <c r="W21" s="750"/>
      <c r="X21" s="749"/>
      <c r="Y21" s="755"/>
      <c r="Z21" s="749" t="s">
        <v>98</v>
      </c>
      <c r="AA21" s="750"/>
      <c r="AB21" s="749" t="s">
        <v>98</v>
      </c>
      <c r="AC21" s="750"/>
      <c r="AD21" s="749"/>
      <c r="AE21" s="755"/>
      <c r="AF21" s="749" t="s">
        <v>98</v>
      </c>
      <c r="AG21" s="750"/>
      <c r="AH21" s="749" t="s">
        <v>98</v>
      </c>
      <c r="AI21" s="750"/>
      <c r="AJ21" s="749"/>
      <c r="AK21" s="755"/>
      <c r="AL21" s="749" t="s">
        <v>98</v>
      </c>
      <c r="AM21" s="750"/>
      <c r="AN21" s="749" t="s">
        <v>98</v>
      </c>
      <c r="AO21" s="750"/>
      <c r="AP21" s="749"/>
      <c r="AQ21" s="755"/>
    </row>
    <row r="22" spans="1:44" ht="30" customHeight="1" thickBot="1">
      <c r="A22" s="270" t="s">
        <v>103</v>
      </c>
      <c r="B22" s="757" t="s">
        <v>98</v>
      </c>
      <c r="C22" s="758"/>
      <c r="D22" s="757" t="s">
        <v>98</v>
      </c>
      <c r="E22" s="758"/>
      <c r="F22" s="757"/>
      <c r="G22" s="759"/>
      <c r="H22" s="757" t="s">
        <v>98</v>
      </c>
      <c r="I22" s="758"/>
      <c r="J22" s="757" t="s">
        <v>98</v>
      </c>
      <c r="K22" s="758"/>
      <c r="L22" s="757"/>
      <c r="M22" s="759"/>
      <c r="N22" s="757" t="s">
        <v>98</v>
      </c>
      <c r="O22" s="758"/>
      <c r="P22" s="757" t="s">
        <v>98</v>
      </c>
      <c r="Q22" s="758"/>
      <c r="R22" s="757"/>
      <c r="S22" s="759"/>
      <c r="T22" s="757" t="s">
        <v>98</v>
      </c>
      <c r="U22" s="758"/>
      <c r="V22" s="757" t="s">
        <v>98</v>
      </c>
      <c r="W22" s="758"/>
      <c r="X22" s="757"/>
      <c r="Y22" s="759"/>
      <c r="Z22" s="757" t="s">
        <v>98</v>
      </c>
      <c r="AA22" s="758"/>
      <c r="AB22" s="757" t="s">
        <v>98</v>
      </c>
      <c r="AC22" s="758"/>
      <c r="AD22" s="757"/>
      <c r="AE22" s="759"/>
      <c r="AF22" s="757" t="s">
        <v>98</v>
      </c>
      <c r="AG22" s="758"/>
      <c r="AH22" s="757" t="s">
        <v>98</v>
      </c>
      <c r="AI22" s="758"/>
      <c r="AJ22" s="757"/>
      <c r="AK22" s="759"/>
      <c r="AL22" s="757" t="s">
        <v>98</v>
      </c>
      <c r="AM22" s="758"/>
      <c r="AN22" s="757" t="s">
        <v>98</v>
      </c>
      <c r="AO22" s="758"/>
      <c r="AP22" s="757"/>
      <c r="AQ22" s="759"/>
    </row>
    <row r="23" spans="1:44" ht="18.75" customHeight="1" thickTop="1">
      <c r="A23" s="774" t="s">
        <v>105</v>
      </c>
      <c r="B23" s="776" t="s">
        <v>106</v>
      </c>
      <c r="C23" s="777"/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  <c r="Y23" s="777"/>
      <c r="Z23" s="777"/>
      <c r="AA23" s="777"/>
      <c r="AB23" s="777"/>
      <c r="AC23" s="777"/>
      <c r="AD23" s="777"/>
      <c r="AE23" s="777"/>
      <c r="AF23" s="777"/>
      <c r="AG23" s="777"/>
      <c r="AH23" s="777"/>
      <c r="AI23" s="777"/>
      <c r="AJ23" s="777"/>
      <c r="AK23" s="777"/>
      <c r="AL23" s="777"/>
      <c r="AM23" s="777"/>
      <c r="AN23" s="777"/>
      <c r="AO23" s="777"/>
      <c r="AP23" s="777"/>
      <c r="AQ23" s="778"/>
      <c r="AR23" s="272"/>
    </row>
    <row r="24" spans="1:44" ht="18.75" customHeight="1">
      <c r="A24" s="775"/>
      <c r="B24" s="779" t="s">
        <v>107</v>
      </c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80"/>
      <c r="AN24" s="780"/>
      <c r="AO24" s="780"/>
      <c r="AP24" s="780"/>
      <c r="AQ24" s="781"/>
      <c r="AR24" s="273"/>
    </row>
    <row r="25" spans="1:44" ht="18.75" customHeight="1">
      <c r="A25" s="775"/>
      <c r="B25" s="779" t="s">
        <v>108</v>
      </c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780"/>
      <c r="AG25" s="780"/>
      <c r="AH25" s="780"/>
      <c r="AI25" s="780"/>
      <c r="AJ25" s="780"/>
      <c r="AK25" s="780"/>
      <c r="AL25" s="780"/>
      <c r="AM25" s="780"/>
      <c r="AN25" s="780"/>
      <c r="AO25" s="780"/>
      <c r="AP25" s="780"/>
      <c r="AQ25" s="781"/>
      <c r="AR25" s="273"/>
    </row>
    <row r="26" spans="1:44" ht="18.75" customHeight="1">
      <c r="A26" s="775"/>
      <c r="B26" s="779" t="s">
        <v>109</v>
      </c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0"/>
      <c r="AI26" s="780"/>
      <c r="AJ26" s="780"/>
      <c r="AK26" s="780"/>
      <c r="AL26" s="780"/>
      <c r="AM26" s="780"/>
      <c r="AN26" s="780"/>
      <c r="AO26" s="780"/>
      <c r="AP26" s="780"/>
      <c r="AQ26" s="781"/>
      <c r="AR26" s="273"/>
    </row>
    <row r="27" spans="1:44" ht="18.75" customHeight="1">
      <c r="A27" s="775" t="s">
        <v>110</v>
      </c>
      <c r="B27" s="786" t="s">
        <v>111</v>
      </c>
      <c r="C27" s="787"/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7"/>
      <c r="AE27" s="787"/>
      <c r="AF27" s="787"/>
      <c r="AG27" s="787"/>
      <c r="AH27" s="787"/>
      <c r="AI27" s="787"/>
      <c r="AJ27" s="787"/>
      <c r="AK27" s="787"/>
      <c r="AL27" s="787"/>
      <c r="AM27" s="787"/>
      <c r="AN27" s="787"/>
      <c r="AO27" s="787"/>
      <c r="AP27" s="787"/>
      <c r="AQ27" s="788"/>
      <c r="AR27" s="273"/>
    </row>
    <row r="28" spans="1:44" ht="18.75" customHeight="1">
      <c r="A28" s="785"/>
      <c r="B28" s="789" t="s">
        <v>112</v>
      </c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90"/>
      <c r="AP28" s="790"/>
      <c r="AQ28" s="791"/>
      <c r="AR28" s="273"/>
    </row>
    <row r="29" spans="1:44" ht="5.25" customHeight="1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</row>
    <row r="30" spans="1:44" ht="20.25" customHeight="1">
      <c r="A30" s="276"/>
      <c r="B30" s="792"/>
      <c r="C30" s="793"/>
      <c r="D30" s="793"/>
      <c r="E30" s="793"/>
      <c r="F30" s="793"/>
      <c r="G30" s="793"/>
      <c r="H30" s="793"/>
      <c r="I30" s="276"/>
      <c r="J30" s="276"/>
      <c r="K30" s="276"/>
      <c r="L30" s="276"/>
      <c r="M30" s="276"/>
      <c r="N30" s="276"/>
      <c r="O30" s="276"/>
      <c r="P30" s="275"/>
      <c r="Q30" s="275"/>
      <c r="R30" s="275"/>
      <c r="S30" s="275"/>
      <c r="T30" s="275"/>
      <c r="U30" s="275"/>
      <c r="V30" s="794"/>
      <c r="W30" s="794"/>
      <c r="X30" s="794"/>
      <c r="Y30" s="277" t="s">
        <v>113</v>
      </c>
      <c r="Z30" s="277"/>
      <c r="AA30" s="277"/>
      <c r="AB30" s="795" t="s">
        <v>114</v>
      </c>
      <c r="AC30" s="796"/>
      <c r="AD30" s="796"/>
      <c r="AE30" s="796"/>
      <c r="AF30" s="796"/>
      <c r="AG30" s="796"/>
      <c r="AH30" s="796"/>
      <c r="AI30" s="796"/>
      <c r="AJ30" s="796"/>
      <c r="AK30" s="796"/>
      <c r="AL30" s="796"/>
      <c r="AM30" s="275"/>
      <c r="AN30" s="794"/>
      <c r="AO30" s="794"/>
      <c r="AP30" s="794"/>
      <c r="AQ30" s="277"/>
    </row>
    <row r="31" spans="1:44" ht="20.25" customHeight="1">
      <c r="A31" s="276"/>
      <c r="B31" s="793"/>
      <c r="C31" s="793"/>
      <c r="D31" s="793"/>
      <c r="E31" s="793"/>
      <c r="F31" s="793"/>
      <c r="G31" s="793"/>
      <c r="H31" s="793"/>
      <c r="I31" s="276"/>
      <c r="J31" s="276"/>
      <c r="K31" s="276"/>
      <c r="L31" s="276"/>
      <c r="M31" s="276"/>
      <c r="N31" s="276"/>
      <c r="O31" s="276"/>
      <c r="P31" s="275"/>
      <c r="Q31" s="275"/>
      <c r="R31" s="275"/>
      <c r="S31" s="275"/>
      <c r="T31" s="275"/>
      <c r="U31" s="275"/>
      <c r="V31" s="794"/>
      <c r="W31" s="794"/>
      <c r="X31" s="794"/>
      <c r="Y31" s="278" t="s">
        <v>115</v>
      </c>
      <c r="Z31" s="278"/>
      <c r="AA31" s="278"/>
      <c r="AB31" s="797" t="s">
        <v>116</v>
      </c>
      <c r="AC31" s="797"/>
      <c r="AD31" s="797"/>
      <c r="AE31" s="797"/>
      <c r="AF31" s="797"/>
      <c r="AG31" s="797"/>
      <c r="AH31" s="797"/>
      <c r="AI31" s="797"/>
      <c r="AJ31" s="797"/>
      <c r="AK31" s="797"/>
      <c r="AL31" s="797"/>
      <c r="AM31" s="797"/>
      <c r="AN31" s="794"/>
      <c r="AO31" s="794"/>
      <c r="AP31" s="794"/>
      <c r="AQ31" s="278"/>
    </row>
    <row r="32" spans="1:44">
      <c r="A32" s="782"/>
      <c r="B32" s="783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  <c r="V32" s="783"/>
      <c r="W32" s="783"/>
      <c r="X32" s="783"/>
      <c r="Y32" s="783"/>
      <c r="Z32" s="783"/>
      <c r="AA32" s="783"/>
      <c r="AB32" s="783"/>
      <c r="AC32" s="783"/>
      <c r="AD32" s="783"/>
      <c r="AE32" s="783"/>
      <c r="AF32" s="783"/>
      <c r="AG32" s="783"/>
      <c r="AH32" s="783"/>
      <c r="AI32" s="783"/>
      <c r="AJ32" s="783"/>
      <c r="AK32" s="783"/>
      <c r="AL32" s="783"/>
      <c r="AM32" s="783"/>
      <c r="AN32" s="783"/>
      <c r="AO32" s="783"/>
      <c r="AP32" s="783"/>
      <c r="AQ32" s="783"/>
    </row>
    <row r="33" spans="1:43">
      <c r="A33" s="782"/>
      <c r="B33" s="783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783"/>
      <c r="Y33" s="783"/>
      <c r="Z33" s="783"/>
      <c r="AA33" s="783"/>
      <c r="AB33" s="783"/>
      <c r="AC33" s="783"/>
      <c r="AD33" s="783"/>
      <c r="AE33" s="783"/>
      <c r="AF33" s="783"/>
      <c r="AG33" s="783"/>
      <c r="AH33" s="783"/>
      <c r="AI33" s="783"/>
      <c r="AJ33" s="783"/>
      <c r="AK33" s="783"/>
      <c r="AL33" s="783"/>
      <c r="AM33" s="783"/>
      <c r="AN33" s="783"/>
      <c r="AO33" s="783"/>
      <c r="AP33" s="783"/>
      <c r="AQ33" s="783"/>
    </row>
    <row r="34" spans="1:43" ht="35.25">
      <c r="B34" s="784"/>
      <c r="C34" s="784"/>
      <c r="D34" s="784"/>
      <c r="E34" s="784"/>
      <c r="F34" s="784"/>
      <c r="G34" s="784"/>
      <c r="H34" s="784"/>
      <c r="I34" s="538"/>
      <c r="J34" s="538"/>
      <c r="K34" s="538"/>
      <c r="L34" s="538"/>
      <c r="M34" s="538"/>
      <c r="N34" s="538"/>
      <c r="O34" s="538"/>
    </row>
  </sheetData>
  <mergeCells count="411">
    <mergeCell ref="A32:AQ33"/>
    <mergeCell ref="B34:O34"/>
    <mergeCell ref="A27:A28"/>
    <mergeCell ref="B27:AQ27"/>
    <mergeCell ref="B28:AQ28"/>
    <mergeCell ref="B30:H31"/>
    <mergeCell ref="V30:X30"/>
    <mergeCell ref="AB30:AL30"/>
    <mergeCell ref="AN30:AP30"/>
    <mergeCell ref="V31:X31"/>
    <mergeCell ref="AB31:AM31"/>
    <mergeCell ref="AN31:AP31"/>
    <mergeCell ref="A23:A26"/>
    <mergeCell ref="B23:AQ23"/>
    <mergeCell ref="B24:AQ24"/>
    <mergeCell ref="B25:AQ25"/>
    <mergeCell ref="B26:AQ26"/>
    <mergeCell ref="AB22:AC22"/>
    <mergeCell ref="AD22:AE22"/>
    <mergeCell ref="AF22:AG22"/>
    <mergeCell ref="AH22:AI22"/>
    <mergeCell ref="AJ22:AK22"/>
    <mergeCell ref="AL22:AM22"/>
    <mergeCell ref="P22:Q22"/>
    <mergeCell ref="R22:S22"/>
    <mergeCell ref="T22:U22"/>
    <mergeCell ref="V22:W22"/>
    <mergeCell ref="X22:Y22"/>
    <mergeCell ref="Z22:AA22"/>
    <mergeCell ref="AP21:AQ21"/>
    <mergeCell ref="B22:C22"/>
    <mergeCell ref="D22:E22"/>
    <mergeCell ref="F22:G22"/>
    <mergeCell ref="H22:I22"/>
    <mergeCell ref="J22:K22"/>
    <mergeCell ref="L22:M22"/>
    <mergeCell ref="N22:O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B21:C21"/>
    <mergeCell ref="D21:E21"/>
    <mergeCell ref="AN22:AO22"/>
    <mergeCell ref="AP22:AQ22"/>
    <mergeCell ref="F21:G21"/>
    <mergeCell ref="H21:I21"/>
    <mergeCell ref="J21:K21"/>
    <mergeCell ref="L21:M21"/>
    <mergeCell ref="AF20:AG20"/>
    <mergeCell ref="AH20:AI20"/>
    <mergeCell ref="AJ20:AK20"/>
    <mergeCell ref="AL20:AM20"/>
    <mergeCell ref="AN20:AO20"/>
    <mergeCell ref="AL21:AM21"/>
    <mergeCell ref="AN21:AO21"/>
    <mergeCell ref="AP20:AQ20"/>
    <mergeCell ref="T20:U20"/>
    <mergeCell ref="V20:W20"/>
    <mergeCell ref="X20:Y20"/>
    <mergeCell ref="Z20:AA20"/>
    <mergeCell ref="AB20:AC20"/>
    <mergeCell ref="AD20:AE20"/>
    <mergeCell ref="AP19:AQ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AD19:AE19"/>
    <mergeCell ref="AF19:AG19"/>
    <mergeCell ref="AH19:AI19"/>
    <mergeCell ref="AJ19:AK19"/>
    <mergeCell ref="AL19:AM19"/>
    <mergeCell ref="AN19:AO19"/>
    <mergeCell ref="R19:S19"/>
    <mergeCell ref="AN18:AO18"/>
    <mergeCell ref="AP18:AQ18"/>
    <mergeCell ref="B19:C19"/>
    <mergeCell ref="D19:E19"/>
    <mergeCell ref="F19:G19"/>
    <mergeCell ref="H19:I19"/>
    <mergeCell ref="J19:K19"/>
    <mergeCell ref="L19:M19"/>
    <mergeCell ref="N19:O19"/>
    <mergeCell ref="P19:Q19"/>
    <mergeCell ref="AB18:AC18"/>
    <mergeCell ref="AD18:AE18"/>
    <mergeCell ref="AF18:AG18"/>
    <mergeCell ref="AH18:AI18"/>
    <mergeCell ref="AJ18:AK18"/>
    <mergeCell ref="AL18:AM18"/>
    <mergeCell ref="P18:Q18"/>
    <mergeCell ref="R18:S18"/>
    <mergeCell ref="T18:U18"/>
    <mergeCell ref="P17:Q17"/>
    <mergeCell ref="R17:S17"/>
    <mergeCell ref="T17:U17"/>
    <mergeCell ref="V17:W17"/>
    <mergeCell ref="T19:U19"/>
    <mergeCell ref="V19:W19"/>
    <mergeCell ref="X19:Y19"/>
    <mergeCell ref="Z19:AA19"/>
    <mergeCell ref="AB19:AC19"/>
    <mergeCell ref="B17:C17"/>
    <mergeCell ref="D17:E17"/>
    <mergeCell ref="F17:G17"/>
    <mergeCell ref="H17:I17"/>
    <mergeCell ref="J17:K17"/>
    <mergeCell ref="L17:M17"/>
    <mergeCell ref="AF16:AG16"/>
    <mergeCell ref="AH16:AI16"/>
    <mergeCell ref="V18:W18"/>
    <mergeCell ref="X18:Y18"/>
    <mergeCell ref="Z18:AA18"/>
    <mergeCell ref="B18:C18"/>
    <mergeCell ref="D18:E18"/>
    <mergeCell ref="F18:G18"/>
    <mergeCell ref="H18:I18"/>
    <mergeCell ref="J18:K18"/>
    <mergeCell ref="L18:M18"/>
    <mergeCell ref="N18:O18"/>
    <mergeCell ref="Z17:AA17"/>
    <mergeCell ref="AB17:AC17"/>
    <mergeCell ref="AD17:AE17"/>
    <mergeCell ref="AF17:AG17"/>
    <mergeCell ref="AH17:AI17"/>
    <mergeCell ref="N17:O17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X17:Y17"/>
    <mergeCell ref="AL17:AM17"/>
    <mergeCell ref="AN17:AO17"/>
    <mergeCell ref="AP17:AQ17"/>
    <mergeCell ref="AJ17:AK17"/>
    <mergeCell ref="AP15:AQ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AD15:AE15"/>
    <mergeCell ref="AF15:AG15"/>
    <mergeCell ref="AH15:AI15"/>
    <mergeCell ref="AJ15:AK15"/>
    <mergeCell ref="AL15:AM15"/>
    <mergeCell ref="AN15:AO15"/>
    <mergeCell ref="R15:S15"/>
    <mergeCell ref="T15:U15"/>
    <mergeCell ref="V15:W15"/>
    <mergeCell ref="X15:Y15"/>
    <mergeCell ref="Z15:AA15"/>
    <mergeCell ref="AB15:AC15"/>
    <mergeCell ref="AJ16:AK16"/>
    <mergeCell ref="AL16:AM16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  <mergeCell ref="Z14:AA14"/>
    <mergeCell ref="B15:C15"/>
    <mergeCell ref="D15:E15"/>
    <mergeCell ref="F15:G15"/>
    <mergeCell ref="H15:I15"/>
    <mergeCell ref="J15:K15"/>
    <mergeCell ref="L15:M15"/>
    <mergeCell ref="N15:O15"/>
    <mergeCell ref="P15:Q15"/>
    <mergeCell ref="AB14:AC14"/>
    <mergeCell ref="AP13:AQ13"/>
    <mergeCell ref="B14:C14"/>
    <mergeCell ref="D14:E14"/>
    <mergeCell ref="F14:G14"/>
    <mergeCell ref="H14:I14"/>
    <mergeCell ref="J14:K14"/>
    <mergeCell ref="L14:M14"/>
    <mergeCell ref="N14:O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B13:C13"/>
    <mergeCell ref="D13:E13"/>
    <mergeCell ref="AN14:AO14"/>
    <mergeCell ref="AP14:AQ14"/>
    <mergeCell ref="F13:G13"/>
    <mergeCell ref="H13:I13"/>
    <mergeCell ref="J13:K13"/>
    <mergeCell ref="L13:M13"/>
    <mergeCell ref="AF12:AG12"/>
    <mergeCell ref="AH12:AI12"/>
    <mergeCell ref="AJ12:AK12"/>
    <mergeCell ref="AL12:AM12"/>
    <mergeCell ref="AN12:AO12"/>
    <mergeCell ref="AL13:AM13"/>
    <mergeCell ref="AN13:AO13"/>
    <mergeCell ref="AP12:AQ12"/>
    <mergeCell ref="T12:U12"/>
    <mergeCell ref="V12:W12"/>
    <mergeCell ref="X12:Y12"/>
    <mergeCell ref="Z12:AA12"/>
    <mergeCell ref="AB12:AC12"/>
    <mergeCell ref="AD12:AE12"/>
    <mergeCell ref="AP11:AQ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AD11:AE11"/>
    <mergeCell ref="AF11:AG11"/>
    <mergeCell ref="AH11:AI11"/>
    <mergeCell ref="AJ11:AK11"/>
    <mergeCell ref="AL11:AM11"/>
    <mergeCell ref="AN11:AO11"/>
    <mergeCell ref="R11:S11"/>
    <mergeCell ref="T11:U11"/>
    <mergeCell ref="V11:W11"/>
    <mergeCell ref="X11:Y11"/>
    <mergeCell ref="Z11:AA11"/>
    <mergeCell ref="AB11:AC11"/>
    <mergeCell ref="AN10:AO10"/>
    <mergeCell ref="AP10:AQ10"/>
    <mergeCell ref="B11:C11"/>
    <mergeCell ref="D11:E11"/>
    <mergeCell ref="F11:G11"/>
    <mergeCell ref="H11:I11"/>
    <mergeCell ref="J11:K11"/>
    <mergeCell ref="L11:M11"/>
    <mergeCell ref="N11:O11"/>
    <mergeCell ref="P11:Q11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AL9:AM9"/>
    <mergeCell ref="AN9:AO9"/>
    <mergeCell ref="AP9:AQ9"/>
    <mergeCell ref="B10:C10"/>
    <mergeCell ref="D10:E10"/>
    <mergeCell ref="F10:G10"/>
    <mergeCell ref="H10:I10"/>
    <mergeCell ref="J10:K10"/>
    <mergeCell ref="L10:M10"/>
    <mergeCell ref="N10:O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AF8:AG8"/>
    <mergeCell ref="AH8:AI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AF7:AG7"/>
    <mergeCell ref="AH7:AI7"/>
    <mergeCell ref="AJ7:AK7"/>
    <mergeCell ref="AL7:AM7"/>
    <mergeCell ref="AN7:AO7"/>
    <mergeCell ref="R7:S7"/>
    <mergeCell ref="T7:U7"/>
    <mergeCell ref="V7:W7"/>
    <mergeCell ref="X7:Y7"/>
    <mergeCell ref="Z7:AA7"/>
    <mergeCell ref="AB7:AC7"/>
    <mergeCell ref="AN6:AO6"/>
    <mergeCell ref="AP6:AQ6"/>
    <mergeCell ref="B7:C7"/>
    <mergeCell ref="D7:E7"/>
    <mergeCell ref="F7:G7"/>
    <mergeCell ref="H7:I7"/>
    <mergeCell ref="J7:K7"/>
    <mergeCell ref="L7:M7"/>
    <mergeCell ref="N7:O7"/>
    <mergeCell ref="P7:Q7"/>
    <mergeCell ref="AB6:AC6"/>
    <mergeCell ref="AD6:AE6"/>
    <mergeCell ref="AF6:AG6"/>
    <mergeCell ref="AH6:AI6"/>
    <mergeCell ref="AJ6:AK6"/>
    <mergeCell ref="AL6:AM6"/>
    <mergeCell ref="P6:Q6"/>
    <mergeCell ref="R6:S6"/>
    <mergeCell ref="T6:U6"/>
    <mergeCell ref="V6:W6"/>
    <mergeCell ref="X6:Y6"/>
    <mergeCell ref="Z6:AA6"/>
    <mergeCell ref="AP7:AQ7"/>
    <mergeCell ref="AD7:AE7"/>
    <mergeCell ref="AL5:AM5"/>
    <mergeCell ref="AN5:AO5"/>
    <mergeCell ref="AP5:AQ5"/>
    <mergeCell ref="B6:C6"/>
    <mergeCell ref="D6:E6"/>
    <mergeCell ref="F6:G6"/>
    <mergeCell ref="H6:I6"/>
    <mergeCell ref="J6:K6"/>
    <mergeCell ref="L6:M6"/>
    <mergeCell ref="N6:O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H4:M4"/>
    <mergeCell ref="N4:S4"/>
    <mergeCell ref="T4:Y4"/>
    <mergeCell ref="Z4:AE4"/>
    <mergeCell ref="AF4:AK4"/>
    <mergeCell ref="AL4:AQ4"/>
    <mergeCell ref="A2:AQ2"/>
    <mergeCell ref="A3:A4"/>
    <mergeCell ref="B3:G3"/>
    <mergeCell ref="H3:M3"/>
    <mergeCell ref="N3:S3"/>
    <mergeCell ref="T3:Y3"/>
    <mergeCell ref="Z3:AE3"/>
    <mergeCell ref="AF3:AK3"/>
    <mergeCell ref="AL3:AQ3"/>
    <mergeCell ref="B4:G4"/>
  </mergeCells>
  <phoneticPr fontId="3" type="noConversion"/>
  <pageMargins left="0.47" right="0.13" top="0.53" bottom="0.22" header="0.21" footer="0.13"/>
  <pageSetup paperSize="9" scale="6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3"/>
  <sheetViews>
    <sheetView showZeros="0" view="pageBreakPreview" topLeftCell="A7" zoomScaleSheetLayoutView="100" workbookViewId="0">
      <selection activeCell="B2" sqref="B2:D2"/>
    </sheetView>
  </sheetViews>
  <sheetFormatPr defaultColWidth="8.88671875" defaultRowHeight="18.75"/>
  <cols>
    <col min="1" max="1" width="16" style="184" customWidth="1"/>
    <col min="2" max="2" width="10.44140625" style="184" customWidth="1"/>
    <col min="3" max="3" width="7.33203125" style="204" customWidth="1"/>
    <col min="4" max="4" width="12.109375" style="184" customWidth="1"/>
    <col min="5" max="5" width="15.44140625" style="75" customWidth="1"/>
    <col min="6" max="6" width="10.44140625" style="75" customWidth="1"/>
    <col min="7" max="7" width="7.33203125" style="75" customWidth="1"/>
    <col min="8" max="8" width="12.109375" style="184" customWidth="1"/>
    <col min="9" max="16384" width="8.88671875" style="75"/>
  </cols>
  <sheetData>
    <row r="1" spans="1:13" ht="18" customHeight="1">
      <c r="A1" s="800" t="s">
        <v>144</v>
      </c>
      <c r="B1" s="800"/>
      <c r="C1" s="800"/>
      <c r="D1" s="800"/>
      <c r="E1" s="800" t="s">
        <v>145</v>
      </c>
      <c r="F1" s="800"/>
      <c r="G1" s="800"/>
      <c r="H1" s="800"/>
    </row>
    <row r="2" spans="1:13" ht="18" customHeight="1">
      <c r="A2" s="279" t="s">
        <v>174</v>
      </c>
      <c r="B2" s="280"/>
      <c r="C2" s="281"/>
      <c r="D2" s="281"/>
      <c r="E2" s="279" t="s">
        <v>174</v>
      </c>
      <c r="F2" s="280"/>
      <c r="G2" s="281"/>
      <c r="H2" s="281"/>
    </row>
    <row r="3" spans="1:13" ht="18" customHeight="1">
      <c r="A3" s="282" t="str">
        <f>월!A3</f>
        <v xml:space="preserve">시행일 : </v>
      </c>
      <c r="B3" s="801">
        <f>월!B3</f>
        <v>43514</v>
      </c>
      <c r="C3" s="801"/>
      <c r="D3" s="801"/>
      <c r="E3" s="282" t="str">
        <f>A3</f>
        <v xml:space="preserve">시행일 : </v>
      </c>
      <c r="F3" s="801">
        <f>B3</f>
        <v>43514</v>
      </c>
      <c r="G3" s="801"/>
      <c r="H3" s="801"/>
    </row>
    <row r="4" spans="1:13" ht="6" customHeight="1" thickBot="1">
      <c r="A4" s="81"/>
      <c r="B4" s="82"/>
      <c r="C4" s="77"/>
      <c r="D4" s="77"/>
      <c r="H4" s="77"/>
    </row>
    <row r="5" spans="1:13" s="83" customFormat="1" ht="12.75" customHeight="1">
      <c r="A5" s="802" t="s">
        <v>35</v>
      </c>
      <c r="B5" s="803"/>
      <c r="C5" s="283">
        <f>월!E5+월!I5</f>
        <v>60</v>
      </c>
      <c r="D5" s="804" t="s">
        <v>38</v>
      </c>
      <c r="E5" s="806" t="s">
        <v>39</v>
      </c>
      <c r="F5" s="807"/>
      <c r="G5" s="283">
        <f>월!P5</f>
        <v>60</v>
      </c>
      <c r="H5" s="804" t="s">
        <v>38</v>
      </c>
    </row>
    <row r="6" spans="1:13" s="83" customFormat="1" ht="13.5" customHeight="1" thickBot="1">
      <c r="A6" s="284" t="s">
        <v>41</v>
      </c>
      <c r="B6" s="285" t="s">
        <v>42</v>
      </c>
      <c r="C6" s="286" t="s">
        <v>117</v>
      </c>
      <c r="D6" s="805"/>
      <c r="E6" s="284" t="s">
        <v>41</v>
      </c>
      <c r="F6" s="285" t="s">
        <v>48</v>
      </c>
      <c r="G6" s="286" t="s">
        <v>117</v>
      </c>
      <c r="H6" s="808"/>
      <c r="J6" s="90"/>
      <c r="K6" s="90"/>
      <c r="L6" s="90"/>
      <c r="M6" s="90"/>
    </row>
    <row r="7" spans="1:13" s="83" customFormat="1" ht="18" customHeight="1">
      <c r="A7" s="287" t="str">
        <f>월!A7</f>
        <v>잡곡밥</v>
      </c>
      <c r="B7" s="288" t="str">
        <f>월!B7</f>
        <v>쌀</v>
      </c>
      <c r="C7" s="289">
        <f>월!D7+월!H7</f>
        <v>4.2</v>
      </c>
      <c r="D7" s="290">
        <f>월!K7</f>
        <v>0</v>
      </c>
      <c r="E7" s="287" t="str">
        <f>월!L7</f>
        <v>잡곡밥</v>
      </c>
      <c r="F7" s="288" t="str">
        <f>월!M7</f>
        <v>쌀</v>
      </c>
      <c r="G7" s="289">
        <f>월!O7</f>
        <v>4.2</v>
      </c>
      <c r="H7" s="290">
        <f>월!R7</f>
        <v>0</v>
      </c>
      <c r="J7" s="90"/>
      <c r="K7" s="90"/>
      <c r="L7" s="90"/>
      <c r="M7" s="90"/>
    </row>
    <row r="8" spans="1:13" s="83" customFormat="1" ht="18" customHeight="1">
      <c r="A8" s="292">
        <f>월!A8</f>
        <v>0</v>
      </c>
      <c r="B8" s="293" t="str">
        <f>월!B8</f>
        <v>늘보리</v>
      </c>
      <c r="C8" s="294">
        <f>월!D8+월!H8</f>
        <v>0.18</v>
      </c>
      <c r="D8" s="295">
        <f>월!K8</f>
        <v>0</v>
      </c>
      <c r="E8" s="292">
        <f>월!L8</f>
        <v>0</v>
      </c>
      <c r="F8" s="293" t="str">
        <f>월!M8</f>
        <v>늘보리</v>
      </c>
      <c r="G8" s="294">
        <f>월!O8</f>
        <v>0.18</v>
      </c>
      <c r="H8" s="295">
        <f>월!R8</f>
        <v>0</v>
      </c>
      <c r="J8" s="113"/>
      <c r="K8" s="114"/>
      <c r="L8" s="115"/>
      <c r="M8" s="90"/>
    </row>
    <row r="9" spans="1:13" s="83" customFormat="1" ht="18" customHeight="1">
      <c r="A9" s="292" t="str">
        <f>월!A9</f>
        <v>크림스프</v>
      </c>
      <c r="B9" s="293" t="str">
        <f>월!B9</f>
        <v>크림스프</v>
      </c>
      <c r="C9" s="294">
        <f>월!D9+월!H9</f>
        <v>0.9</v>
      </c>
      <c r="D9" s="295">
        <f>월!K9</f>
        <v>0</v>
      </c>
      <c r="E9" s="292" t="str">
        <f>월!L9</f>
        <v>크림스프</v>
      </c>
      <c r="F9" s="293" t="str">
        <f>월!M9</f>
        <v>크림스프</v>
      </c>
      <c r="G9" s="294">
        <f>월!O9</f>
        <v>0.9</v>
      </c>
      <c r="H9" s="295">
        <f>월!R9</f>
        <v>0</v>
      </c>
      <c r="J9" s="113"/>
      <c r="K9" s="113"/>
      <c r="L9" s="115"/>
      <c r="M9" s="90"/>
    </row>
    <row r="10" spans="1:13" s="83" customFormat="1" ht="18" customHeight="1">
      <c r="A10" s="292">
        <f>월!A10</f>
        <v>0</v>
      </c>
      <c r="B10" s="293">
        <f>월!B10</f>
        <v>0</v>
      </c>
      <c r="C10" s="294">
        <f>월!D10+월!H10</f>
        <v>0</v>
      </c>
      <c r="D10" s="295">
        <f>월!K10</f>
        <v>0</v>
      </c>
      <c r="E10" s="292">
        <f>월!L10</f>
        <v>0</v>
      </c>
      <c r="F10" s="293">
        <f>월!M10</f>
        <v>0</v>
      </c>
      <c r="G10" s="294">
        <f>월!O10</f>
        <v>0</v>
      </c>
      <c r="H10" s="295">
        <f>월!R10</f>
        <v>0</v>
      </c>
      <c r="J10" s="113"/>
      <c r="K10" s="113"/>
      <c r="L10" s="115"/>
      <c r="M10" s="90"/>
    </row>
    <row r="11" spans="1:13" s="83" customFormat="1" ht="18" customHeight="1">
      <c r="A11" s="292" t="str">
        <f>월!A11</f>
        <v>누룽지탕</v>
      </c>
      <c r="B11" s="293" t="str">
        <f>월!B11</f>
        <v>누룽지</v>
      </c>
      <c r="C11" s="294">
        <f>월!D11+월!H11</f>
        <v>0.3</v>
      </c>
      <c r="D11" s="295">
        <f>월!K11</f>
        <v>0</v>
      </c>
      <c r="E11" s="292" t="str">
        <f>월!L11</f>
        <v>감자양파국</v>
      </c>
      <c r="F11" s="293" t="str">
        <f>월!M11</f>
        <v>감자</v>
      </c>
      <c r="G11" s="294">
        <f>월!O11</f>
        <v>3</v>
      </c>
      <c r="H11" s="295">
        <f>월!R11</f>
        <v>0</v>
      </c>
      <c r="J11" s="113"/>
      <c r="K11" s="113"/>
      <c r="L11" s="115"/>
      <c r="M11" s="90"/>
    </row>
    <row r="12" spans="1:13" s="83" customFormat="1" ht="18" customHeight="1">
      <c r="A12" s="292">
        <f>월!A12</f>
        <v>0</v>
      </c>
      <c r="B12" s="293">
        <f>월!B12</f>
        <v>0</v>
      </c>
      <c r="C12" s="294">
        <f>월!D12+월!H12</f>
        <v>0.6</v>
      </c>
      <c r="D12" s="295">
        <f>월!K12</f>
        <v>0</v>
      </c>
      <c r="E12" s="292">
        <f>월!L12</f>
        <v>0</v>
      </c>
      <c r="F12" s="293" t="str">
        <f>월!M12</f>
        <v>양파</v>
      </c>
      <c r="G12" s="294">
        <f>월!O12</f>
        <v>0.48</v>
      </c>
      <c r="H12" s="295">
        <f>월!R12</f>
        <v>0</v>
      </c>
      <c r="J12" s="113"/>
      <c r="K12" s="113"/>
      <c r="L12" s="115"/>
      <c r="M12" s="90"/>
    </row>
    <row r="13" spans="1:13" s="83" customFormat="1" ht="18" customHeight="1">
      <c r="A13" s="292" t="str">
        <f>월!A13</f>
        <v>삼치무조림</v>
      </c>
      <c r="B13" s="293" t="str">
        <f>월!B13</f>
        <v>삼치</v>
      </c>
      <c r="C13" s="294">
        <f>월!D13+월!H13</f>
        <v>2.04</v>
      </c>
      <c r="D13" s="295">
        <f>월!K13</f>
        <v>0</v>
      </c>
      <c r="E13" s="292">
        <f>월!L13</f>
        <v>0</v>
      </c>
      <c r="F13" s="293" t="str">
        <f>월!M13</f>
        <v>대파</v>
      </c>
      <c r="G13" s="294">
        <f>월!O13</f>
        <v>0.3</v>
      </c>
      <c r="H13" s="295">
        <f>월!R13</f>
        <v>0</v>
      </c>
      <c r="J13" s="90"/>
      <c r="K13" s="90"/>
      <c r="L13" s="90"/>
      <c r="M13" s="90"/>
    </row>
    <row r="14" spans="1:13" s="83" customFormat="1" ht="18" customHeight="1">
      <c r="A14" s="292">
        <f>월!A14</f>
        <v>0</v>
      </c>
      <c r="B14" s="293" t="str">
        <f>월!B14</f>
        <v>무</v>
      </c>
      <c r="C14" s="294">
        <f>월!D14+월!H14</f>
        <v>0.96</v>
      </c>
      <c r="D14" s="295">
        <f>월!K14</f>
        <v>0</v>
      </c>
      <c r="E14" s="292">
        <f>월!L14</f>
        <v>0</v>
      </c>
      <c r="F14" s="293">
        <f>월!M14</f>
        <v>0</v>
      </c>
      <c r="G14" s="294">
        <f>월!O14</f>
        <v>0.24</v>
      </c>
      <c r="H14" s="295">
        <f>월!R14</f>
        <v>0</v>
      </c>
      <c r="J14" s="90"/>
      <c r="K14" s="90"/>
      <c r="L14" s="90"/>
      <c r="M14" s="90"/>
    </row>
    <row r="15" spans="1:13" s="83" customFormat="1" ht="18" customHeight="1">
      <c r="A15" s="292">
        <f>월!A15</f>
        <v>0</v>
      </c>
      <c r="B15" s="293" t="str">
        <f>월!B15</f>
        <v>대파</v>
      </c>
      <c r="C15" s="294">
        <f>월!D15+월!H15</f>
        <v>0.3</v>
      </c>
      <c r="D15" s="295">
        <f>월!K15</f>
        <v>0</v>
      </c>
      <c r="E15" s="292" t="str">
        <f>월!L15</f>
        <v>돈육두루치기</v>
      </c>
      <c r="F15" s="293" t="str">
        <f>월!M15</f>
        <v>돈후지</v>
      </c>
      <c r="G15" s="294">
        <f>월!O15</f>
        <v>2.1</v>
      </c>
      <c r="H15" s="295">
        <f>월!R15</f>
        <v>0</v>
      </c>
      <c r="J15" s="90"/>
      <c r="K15" s="90"/>
      <c r="L15" s="90"/>
      <c r="M15" s="90"/>
    </row>
    <row r="16" spans="1:13" s="83" customFormat="1" ht="18" customHeight="1">
      <c r="A16" s="292">
        <f>월!A16</f>
        <v>0</v>
      </c>
      <c r="B16" s="293">
        <f>월!B16</f>
        <v>0</v>
      </c>
      <c r="C16" s="294">
        <f>월!D16+월!H16</f>
        <v>0.3</v>
      </c>
      <c r="D16" s="295">
        <f>월!K16</f>
        <v>0</v>
      </c>
      <c r="E16" s="292">
        <f>월!L16</f>
        <v>0</v>
      </c>
      <c r="F16" s="293" t="str">
        <f>월!M16</f>
        <v>주키니호박</v>
      </c>
      <c r="G16" s="294">
        <f>월!O16</f>
        <v>0.6</v>
      </c>
      <c r="H16" s="295">
        <f>월!R16</f>
        <v>0</v>
      </c>
    </row>
    <row r="17" spans="1:8" s="83" customFormat="1" ht="18" customHeight="1">
      <c r="A17" s="292" t="str">
        <f>월!A17</f>
        <v>오징어젓갈무침</v>
      </c>
      <c r="B17" s="293" t="str">
        <f>월!B17</f>
        <v>오징어젓갈</v>
      </c>
      <c r="C17" s="294">
        <f>월!D17+월!H17</f>
        <v>1.02</v>
      </c>
      <c r="D17" s="295">
        <f>월!K18</f>
        <v>0</v>
      </c>
      <c r="E17" s="292">
        <f>월!L17</f>
        <v>0</v>
      </c>
      <c r="F17" s="293" t="str">
        <f>월!M17</f>
        <v>당근</v>
      </c>
      <c r="G17" s="294">
        <f>월!O17</f>
        <v>0.6</v>
      </c>
      <c r="H17" s="295">
        <f>월!R17</f>
        <v>0</v>
      </c>
    </row>
    <row r="18" spans="1:8" s="83" customFormat="1" ht="18" customHeight="1">
      <c r="A18" s="292">
        <f>월!A18</f>
        <v>0</v>
      </c>
      <c r="B18" s="293" t="str">
        <f>월!B18</f>
        <v>대파</v>
      </c>
      <c r="C18" s="294">
        <f>월!D18+월!H18</f>
        <v>0.3</v>
      </c>
      <c r="D18" s="295">
        <f>월!K19</f>
        <v>0</v>
      </c>
      <c r="E18" s="292">
        <f>월!L18</f>
        <v>0</v>
      </c>
      <c r="F18" s="293" t="str">
        <f>월!M18</f>
        <v>양파,대파</v>
      </c>
      <c r="G18" s="294">
        <f>월!O18</f>
        <v>0.3</v>
      </c>
      <c r="H18" s="295">
        <f>월!R18</f>
        <v>0</v>
      </c>
    </row>
    <row r="19" spans="1:8" s="83" customFormat="1" ht="18" customHeight="1">
      <c r="A19" s="292"/>
      <c r="B19" s="293" t="str">
        <f>월!B19</f>
        <v>무</v>
      </c>
      <c r="C19" s="294">
        <f>월!D19+월!H19</f>
        <v>0.9</v>
      </c>
      <c r="D19" s="295">
        <f>월!K20</f>
        <v>0</v>
      </c>
      <c r="E19" s="292">
        <f>월!L19</f>
        <v>0</v>
      </c>
      <c r="F19" s="293">
        <f>월!M19</f>
        <v>0</v>
      </c>
      <c r="G19" s="294">
        <f>월!O19</f>
        <v>4.0199999999999996</v>
      </c>
      <c r="H19" s="295">
        <f>월!R19</f>
        <v>0</v>
      </c>
    </row>
    <row r="20" spans="1:8" s="83" customFormat="1" ht="18" customHeight="1">
      <c r="A20" s="292" t="str">
        <f>월!A20</f>
        <v>바나나쥬스</v>
      </c>
      <c r="B20" s="293" t="str">
        <f>월!B20</f>
        <v>바나나</v>
      </c>
      <c r="C20" s="294">
        <f>월!D20+월!H20</f>
        <v>1.98</v>
      </c>
      <c r="D20" s="295">
        <f>월!K21</f>
        <v>0</v>
      </c>
      <c r="E20" s="292">
        <f>월!L20</f>
        <v>0</v>
      </c>
      <c r="F20" s="293">
        <f>월!M20</f>
        <v>0</v>
      </c>
      <c r="G20" s="294">
        <f>월!O20</f>
        <v>0.48</v>
      </c>
      <c r="H20" s="295">
        <f>월!R20</f>
        <v>0</v>
      </c>
    </row>
    <row r="21" spans="1:8" s="83" customFormat="1" ht="18" customHeight="1">
      <c r="A21" s="292">
        <f>월!A21</f>
        <v>0</v>
      </c>
      <c r="B21" s="293">
        <f>월!B21</f>
        <v>0</v>
      </c>
      <c r="C21" s="294">
        <f>월!D21+월!H21</f>
        <v>0</v>
      </c>
      <c r="D21" s="295">
        <f>월!K23</f>
        <v>0</v>
      </c>
      <c r="E21" s="292" t="str">
        <f>월!L21</f>
        <v>명이나물절임</v>
      </c>
      <c r="F21" s="293" t="str">
        <f>월!M21</f>
        <v>명이나물절임</v>
      </c>
      <c r="G21" s="294">
        <f>월!O21</f>
        <v>1.98</v>
      </c>
      <c r="H21" s="295">
        <f>월!R21</f>
        <v>0</v>
      </c>
    </row>
    <row r="22" spans="1:8" s="83" customFormat="1" ht="18" customHeight="1">
      <c r="A22" s="292" t="str">
        <f>월!A23</f>
        <v>구이김</v>
      </c>
      <c r="B22" s="293">
        <f>월!B23</f>
        <v>0</v>
      </c>
      <c r="C22" s="294">
        <f>월!D23+월!H23</f>
        <v>3</v>
      </c>
      <c r="D22" s="295">
        <f>월!K24</f>
        <v>0</v>
      </c>
      <c r="E22" s="292" t="str">
        <f>월!L23</f>
        <v>양배추찜/쌈장</v>
      </c>
      <c r="F22" s="293" t="str">
        <f>월!M23</f>
        <v>양배추</v>
      </c>
      <c r="G22" s="294">
        <f>월!O23</f>
        <v>2.52</v>
      </c>
      <c r="H22" s="295">
        <f>월!R23</f>
        <v>0</v>
      </c>
    </row>
    <row r="23" spans="1:8" s="83" customFormat="1" ht="18" customHeight="1">
      <c r="A23" s="292" t="str">
        <f>월!A24</f>
        <v>후리가케</v>
      </c>
      <c r="B23" s="293">
        <f>월!B24</f>
        <v>0</v>
      </c>
      <c r="C23" s="294">
        <f>월!D24+월!H24</f>
        <v>0.36</v>
      </c>
      <c r="D23" s="295">
        <f>월!K25</f>
        <v>0</v>
      </c>
      <c r="E23" s="292">
        <f>월!L24</f>
        <v>0</v>
      </c>
      <c r="F23" s="293" t="str">
        <f>월!M24</f>
        <v>쌈장</v>
      </c>
      <c r="G23" s="294">
        <f>월!O24</f>
        <v>0</v>
      </c>
      <c r="H23" s="295">
        <f>월!R24</f>
        <v>0</v>
      </c>
    </row>
    <row r="24" spans="1:8" s="83" customFormat="1" ht="18" customHeight="1">
      <c r="A24" s="292" t="str">
        <f>월!A25</f>
        <v>녹두죽</v>
      </c>
      <c r="B24" s="293" t="str">
        <f>월!B25</f>
        <v>녹두</v>
      </c>
      <c r="C24" s="294">
        <f>월!D25+월!H25</f>
        <v>0.45</v>
      </c>
      <c r="D24" s="295">
        <f>월!K27</f>
        <v>0</v>
      </c>
      <c r="E24" s="292">
        <f>월!L25</f>
        <v>0</v>
      </c>
      <c r="F24" s="293">
        <f>월!M25</f>
        <v>0</v>
      </c>
      <c r="G24" s="294">
        <f>월!O25</f>
        <v>0</v>
      </c>
      <c r="H24" s="295">
        <f>월!R25</f>
        <v>0</v>
      </c>
    </row>
    <row r="25" spans="1:8" s="83" customFormat="1" ht="18" customHeight="1">
      <c r="A25" s="292" t="str">
        <f>월!A27</f>
        <v>백김치</v>
      </c>
      <c r="B25" s="293" t="str">
        <f>월!B27</f>
        <v>백김치</v>
      </c>
      <c r="C25" s="294">
        <f>월!D27+월!H27</f>
        <v>1.5</v>
      </c>
      <c r="D25" s="295">
        <f>월!K28</f>
        <v>0</v>
      </c>
      <c r="E25" s="292" t="str">
        <f>월!L27</f>
        <v>포기김치</v>
      </c>
      <c r="F25" s="293" t="str">
        <f>월!M27</f>
        <v>포기김치</v>
      </c>
      <c r="G25" s="294">
        <f>월!O27</f>
        <v>1.5</v>
      </c>
      <c r="H25" s="295">
        <f>월!R27</f>
        <v>0</v>
      </c>
    </row>
    <row r="26" spans="1:8" s="83" customFormat="1" ht="18" customHeight="1">
      <c r="A26" s="292" t="str">
        <f>월!A28</f>
        <v>물김치</v>
      </c>
      <c r="B26" s="293" t="str">
        <f>월!B28</f>
        <v>물김치</v>
      </c>
      <c r="C26" s="294">
        <f>월!D28+월!H28</f>
        <v>1.44</v>
      </c>
      <c r="D26" s="295">
        <f>월!K31</f>
        <v>0</v>
      </c>
      <c r="E26" s="292" t="str">
        <f>월!L28</f>
        <v>물김치</v>
      </c>
      <c r="F26" s="293" t="str">
        <f>월!M28</f>
        <v>물김치</v>
      </c>
      <c r="G26" s="294">
        <f>월!O28</f>
        <v>1.44</v>
      </c>
      <c r="H26" s="295">
        <f>월!R28</f>
        <v>0</v>
      </c>
    </row>
    <row r="27" spans="1:8" s="83" customFormat="1" ht="18" customHeight="1">
      <c r="A27" s="292">
        <f>월!A31</f>
        <v>0</v>
      </c>
      <c r="B27" s="293" t="str">
        <f>월!B31</f>
        <v>깐생강</v>
      </c>
      <c r="C27" s="294">
        <f>월!D31+월!H31</f>
        <v>0.3</v>
      </c>
      <c r="D27" s="295">
        <f>월!K32</f>
        <v>0</v>
      </c>
      <c r="E27" s="292">
        <f>월!L31</f>
        <v>0</v>
      </c>
      <c r="F27" s="293">
        <f>월!M31</f>
        <v>0</v>
      </c>
      <c r="G27" s="294">
        <f>월!O31</f>
        <v>0</v>
      </c>
      <c r="H27" s="295">
        <f>월!R31</f>
        <v>0</v>
      </c>
    </row>
    <row r="28" spans="1:8" s="83" customFormat="1" ht="18" customHeight="1">
      <c r="A28" s="292"/>
      <c r="B28" s="293">
        <f>월!B32</f>
        <v>0</v>
      </c>
      <c r="C28" s="294">
        <f>월!D32+월!H32</f>
        <v>0</v>
      </c>
      <c r="D28" s="295">
        <f>월!K33</f>
        <v>0</v>
      </c>
      <c r="E28" s="292"/>
      <c r="F28" s="293"/>
      <c r="G28" s="294"/>
      <c r="H28" s="295">
        <f>월!R32</f>
        <v>0</v>
      </c>
    </row>
    <row r="29" spans="1:8" s="83" customFormat="1" ht="18" customHeight="1">
      <c r="A29" s="292"/>
      <c r="B29" s="293">
        <f>월!B33</f>
        <v>0</v>
      </c>
      <c r="C29" s="294">
        <f>월!D33+월!H33</f>
        <v>0</v>
      </c>
      <c r="D29" s="295">
        <f>월!K34</f>
        <v>0</v>
      </c>
      <c r="E29" s="292"/>
      <c r="F29" s="293"/>
      <c r="G29" s="294"/>
      <c r="H29" s="295">
        <f>월!R33</f>
        <v>0</v>
      </c>
    </row>
    <row r="30" spans="1:8" s="83" customFormat="1" ht="18" customHeight="1">
      <c r="A30" s="292"/>
      <c r="B30" s="293">
        <f>월!B34</f>
        <v>0</v>
      </c>
      <c r="C30" s="294">
        <f>월!D34+월!H34</f>
        <v>0</v>
      </c>
      <c r="D30" s="295">
        <f>월!K35</f>
        <v>0</v>
      </c>
      <c r="E30" s="292"/>
      <c r="F30" s="293"/>
      <c r="G30" s="294"/>
      <c r="H30" s="295">
        <f>월!R34</f>
        <v>0</v>
      </c>
    </row>
    <row r="31" spans="1:8" s="83" customFormat="1" ht="12.75" customHeight="1">
      <c r="A31" s="292"/>
      <c r="B31" s="293">
        <f>월!B35</f>
        <v>0</v>
      </c>
      <c r="C31" s="294">
        <f>월!D35+월!H35</f>
        <v>0</v>
      </c>
      <c r="D31" s="295"/>
      <c r="E31" s="292"/>
      <c r="F31" s="293"/>
      <c r="G31" s="294"/>
      <c r="H31" s="295">
        <f>월!R35</f>
        <v>0</v>
      </c>
    </row>
    <row r="32" spans="1:8" s="83" customFormat="1" ht="12.75" customHeight="1">
      <c r="A32" s="298"/>
      <c r="B32" s="298"/>
      <c r="C32" s="299"/>
      <c r="D32" s="300"/>
      <c r="E32" s="301"/>
      <c r="F32" s="301"/>
      <c r="G32" s="302"/>
      <c r="H32" s="303"/>
    </row>
    <row r="33" spans="1:9" s="166" customFormat="1" ht="18" customHeight="1">
      <c r="A33" s="800" t="s">
        <v>146</v>
      </c>
      <c r="B33" s="800"/>
      <c r="C33" s="800"/>
      <c r="D33" s="800"/>
      <c r="E33" s="75"/>
      <c r="F33" s="75"/>
      <c r="H33" s="165"/>
    </row>
    <row r="34" spans="1:9" s="166" customFormat="1" ht="18" customHeight="1">
      <c r="A34" s="279" t="s">
        <v>174</v>
      </c>
      <c r="B34" s="280"/>
      <c r="C34" s="281"/>
      <c r="D34" s="281"/>
      <c r="E34" s="75"/>
      <c r="F34" s="75"/>
      <c r="H34" s="165"/>
    </row>
    <row r="35" spans="1:9" s="166" customFormat="1" ht="18" customHeight="1">
      <c r="A35" s="282" t="str">
        <f>A3</f>
        <v xml:space="preserve">시행일 : </v>
      </c>
      <c r="B35" s="801">
        <f>B3</f>
        <v>43514</v>
      </c>
      <c r="C35" s="801"/>
      <c r="D35" s="801"/>
      <c r="E35" s="75"/>
      <c r="F35" s="304"/>
      <c r="H35" s="165"/>
    </row>
    <row r="36" spans="1:9" s="166" customFormat="1" ht="7.5" customHeight="1" thickBot="1">
      <c r="A36" s="163"/>
      <c r="B36" s="164"/>
      <c r="C36" s="165"/>
      <c r="D36" s="165"/>
      <c r="E36" s="75"/>
      <c r="F36" s="75"/>
      <c r="H36" s="165"/>
    </row>
    <row r="37" spans="1:9" s="83" customFormat="1" ht="12.75" customHeight="1">
      <c r="A37" s="809" t="s">
        <v>58</v>
      </c>
      <c r="B37" s="810"/>
      <c r="C37" s="283">
        <f>월!E38+월!I38</f>
        <v>100</v>
      </c>
      <c r="D37" s="804" t="s">
        <v>38</v>
      </c>
      <c r="E37" s="75"/>
      <c r="F37" s="75"/>
      <c r="G37" s="305"/>
      <c r="H37" s="602"/>
    </row>
    <row r="38" spans="1:9" s="83" customFormat="1" ht="12.75" customHeight="1" thickBot="1">
      <c r="A38" s="284" t="s">
        <v>41</v>
      </c>
      <c r="B38" s="285" t="s">
        <v>48</v>
      </c>
      <c r="C38" s="286" t="s">
        <v>117</v>
      </c>
      <c r="D38" s="808"/>
      <c r="E38" s="75"/>
      <c r="F38" s="75"/>
      <c r="G38" s="171"/>
      <c r="H38" s="602"/>
    </row>
    <row r="39" spans="1:9" s="83" customFormat="1" ht="17.100000000000001" customHeight="1">
      <c r="A39" s="287" t="str">
        <f>월!A40</f>
        <v>쌀밥</v>
      </c>
      <c r="B39" s="288" t="str">
        <f>월!B40</f>
        <v>쌀</v>
      </c>
      <c r="C39" s="289">
        <f>월!D40+월!H40</f>
        <v>8.6</v>
      </c>
      <c r="D39" s="290">
        <f>월!K40</f>
        <v>0</v>
      </c>
      <c r="E39" s="75"/>
      <c r="F39" s="306"/>
      <c r="G39" s="307"/>
    </row>
    <row r="40" spans="1:9" s="83" customFormat="1" ht="17.100000000000001" customHeight="1">
      <c r="A40" s="292">
        <f>월!A41</f>
        <v>0</v>
      </c>
      <c r="B40" s="293" t="str">
        <f>월!B41</f>
        <v>잡곡</v>
      </c>
      <c r="C40" s="294">
        <f>월!D41+월!H41</f>
        <v>0.3</v>
      </c>
      <c r="D40" s="295">
        <f>월!K41</f>
        <v>0</v>
      </c>
      <c r="E40" s="75"/>
      <c r="F40" s="306"/>
      <c r="G40" s="307"/>
    </row>
    <row r="41" spans="1:9" s="83" customFormat="1" ht="17.100000000000001" customHeight="1">
      <c r="A41" s="292" t="str">
        <f>월!A42</f>
        <v>크림스프</v>
      </c>
      <c r="B41" s="293" t="str">
        <f>월!B42</f>
        <v>크림스프</v>
      </c>
      <c r="C41" s="294">
        <f>월!D42+월!H42</f>
        <v>1.2749999999999999</v>
      </c>
      <c r="D41" s="295">
        <f>월!K42</f>
        <v>0</v>
      </c>
      <c r="E41" s="75"/>
      <c r="F41" s="798"/>
      <c r="G41" s="799"/>
    </row>
    <row r="42" spans="1:9" s="83" customFormat="1" ht="17.100000000000001" customHeight="1">
      <c r="A42" s="292" t="str">
        <f>월!A44</f>
        <v>콩가루배추국</v>
      </c>
      <c r="B42" s="293" t="str">
        <f>월!B44</f>
        <v>배추</v>
      </c>
      <c r="C42" s="294">
        <f>월!D44+월!H44</f>
        <v>2.04</v>
      </c>
      <c r="D42" s="295">
        <f>월!K45</f>
        <v>0</v>
      </c>
      <c r="E42" s="75"/>
      <c r="F42" s="309"/>
      <c r="G42" s="310"/>
    </row>
    <row r="43" spans="1:9" s="83" customFormat="1" ht="17.100000000000001" customHeight="1">
      <c r="A43" s="292">
        <f>월!A45</f>
        <v>0</v>
      </c>
      <c r="B43" s="293" t="str">
        <f>월!B45</f>
        <v>날콩가루</v>
      </c>
      <c r="C43" s="294">
        <f>월!D45+월!H45</f>
        <v>2.04</v>
      </c>
      <c r="D43" s="295">
        <f>월!K46</f>
        <v>0</v>
      </c>
      <c r="E43" s="75"/>
      <c r="F43" s="211"/>
      <c r="G43" s="311"/>
    </row>
    <row r="44" spans="1:9" s="83" customFormat="1" ht="17.100000000000001" customHeight="1">
      <c r="A44" s="292">
        <f>월!A46</f>
        <v>0</v>
      </c>
      <c r="B44" s="293" t="str">
        <f>월!B46</f>
        <v>양파</v>
      </c>
      <c r="C44" s="294">
        <f>월!D46+월!H46</f>
        <v>1.19</v>
      </c>
      <c r="D44" s="295">
        <f>월!K48</f>
        <v>0</v>
      </c>
      <c r="E44" s="75"/>
      <c r="F44" s="403"/>
      <c r="G44" s="403"/>
    </row>
    <row r="45" spans="1:9" s="83" customFormat="1" ht="17.100000000000001" customHeight="1">
      <c r="A45" s="292">
        <f>월!A47</f>
        <v>0</v>
      </c>
      <c r="B45" s="293" t="str">
        <f>월!B47</f>
        <v>대파</v>
      </c>
      <c r="C45" s="294">
        <f>월!D47+월!H47</f>
        <v>0.42499999999999999</v>
      </c>
      <c r="D45" s="295"/>
      <c r="E45" s="75"/>
      <c r="F45" s="75"/>
      <c r="G45" s="75"/>
      <c r="H45" s="184"/>
    </row>
    <row r="46" spans="1:9" s="83" customFormat="1" ht="17.100000000000001" customHeight="1">
      <c r="A46" s="292">
        <f>월!A48</f>
        <v>0</v>
      </c>
      <c r="B46" s="293">
        <f>월!B48</f>
        <v>0</v>
      </c>
      <c r="C46" s="294">
        <f>월!D48+월!H48</f>
        <v>0</v>
      </c>
      <c r="D46" s="295">
        <f>월!K54</f>
        <v>0</v>
      </c>
      <c r="E46" s="75"/>
      <c r="F46" s="75"/>
      <c r="G46" s="75"/>
      <c r="H46" s="184"/>
    </row>
    <row r="47" spans="1:9" s="83" customFormat="1" ht="17.100000000000001" customHeight="1">
      <c r="A47" s="292" t="str">
        <f>월!A49</f>
        <v>라조기</v>
      </c>
      <c r="B47" s="293" t="str">
        <f>월!B49</f>
        <v>닭가슴살</v>
      </c>
      <c r="C47" s="294">
        <f>월!D49+월!H49</f>
        <v>2.04</v>
      </c>
      <c r="D47" s="295">
        <f>월!K55</f>
        <v>0</v>
      </c>
      <c r="E47" s="75"/>
      <c r="F47" s="75"/>
      <c r="G47" s="75"/>
      <c r="H47" s="184"/>
    </row>
    <row r="48" spans="1:9" s="83" customFormat="1" ht="17.100000000000001" customHeight="1">
      <c r="A48" s="292">
        <f>월!A50</f>
        <v>0</v>
      </c>
      <c r="B48" s="293" t="str">
        <f>월!B50</f>
        <v>청피망</v>
      </c>
      <c r="C48" s="294">
        <f>월!D50+월!H50</f>
        <v>0.51</v>
      </c>
      <c r="D48" s="295">
        <f>월!K58</f>
        <v>0</v>
      </c>
      <c r="E48" s="75"/>
      <c r="F48" s="75"/>
      <c r="G48" s="75"/>
      <c r="H48" s="184"/>
      <c r="I48" s="75"/>
    </row>
    <row r="49" spans="1:9" s="83" customFormat="1" ht="17.100000000000001" customHeight="1">
      <c r="A49" s="292">
        <f>월!A51</f>
        <v>0</v>
      </c>
      <c r="B49" s="293" t="str">
        <f>월!B51</f>
        <v>횽피망</v>
      </c>
      <c r="C49" s="294">
        <f>월!D51+월!H51</f>
        <v>0.51</v>
      </c>
      <c r="D49" s="295">
        <f>월!K61</f>
        <v>0</v>
      </c>
      <c r="E49" s="75"/>
      <c r="F49" s="75"/>
      <c r="G49" s="75"/>
      <c r="H49" s="184"/>
      <c r="I49" s="75"/>
    </row>
    <row r="50" spans="1:9" s="83" customFormat="1" ht="17.100000000000001" customHeight="1">
      <c r="A50" s="292">
        <f>월!A52</f>
        <v>0</v>
      </c>
      <c r="B50" s="293" t="str">
        <f>월!B52</f>
        <v>표고(캔)</v>
      </c>
      <c r="C50" s="294">
        <f>월!D52+월!H52</f>
        <v>0.51</v>
      </c>
      <c r="D50" s="295">
        <f>월!K62</f>
        <v>0</v>
      </c>
      <c r="E50" s="75"/>
      <c r="F50" s="75"/>
      <c r="G50" s="75"/>
      <c r="H50" s="184"/>
      <c r="I50" s="75"/>
    </row>
    <row r="51" spans="1:9" s="83" customFormat="1" ht="17.100000000000001" customHeight="1">
      <c r="A51" s="292">
        <f>월!A53</f>
        <v>0</v>
      </c>
      <c r="B51" s="293" t="str">
        <f>월!B53</f>
        <v>죽순(캔)</v>
      </c>
      <c r="C51" s="294">
        <f>월!D53+월!H53</f>
        <v>0.51</v>
      </c>
      <c r="D51" s="295">
        <f>월!K63</f>
        <v>0</v>
      </c>
      <c r="E51" s="75"/>
      <c r="F51" s="75"/>
      <c r="G51" s="75"/>
      <c r="H51" s="184"/>
      <c r="I51" s="75"/>
    </row>
    <row r="52" spans="1:9" s="83" customFormat="1" ht="17.100000000000001" customHeight="1">
      <c r="A52" s="292">
        <f>월!A54</f>
        <v>0</v>
      </c>
      <c r="B52" s="293" t="str">
        <f>월!B54</f>
        <v>닭안심</v>
      </c>
      <c r="C52" s="294">
        <f>월!D54+월!H54</f>
        <v>1.53</v>
      </c>
      <c r="D52" s="295">
        <f>월!K65</f>
        <v>0</v>
      </c>
      <c r="E52" s="75"/>
      <c r="F52" s="75"/>
      <c r="G52" s="75"/>
      <c r="H52" s="184"/>
      <c r="I52" s="75"/>
    </row>
    <row r="53" spans="1:9" s="83" customFormat="1" ht="17.100000000000001" customHeight="1">
      <c r="A53" s="292" t="str">
        <f>월!A55</f>
        <v>싱싱샐러드</v>
      </c>
      <c r="B53" s="293" t="str">
        <f>월!B55</f>
        <v>양배추</v>
      </c>
      <c r="C53" s="294">
        <f>월!D55+월!H55</f>
        <v>2.04</v>
      </c>
      <c r="D53" s="295">
        <f>월!K66</f>
        <v>0</v>
      </c>
      <c r="E53" s="75"/>
      <c r="F53" s="75"/>
      <c r="G53" s="75"/>
      <c r="H53" s="184"/>
      <c r="I53" s="75"/>
    </row>
    <row r="54" spans="1:9" s="83" customFormat="1" ht="17.100000000000001" customHeight="1">
      <c r="A54" s="292">
        <f>월!A56</f>
        <v>0</v>
      </c>
      <c r="B54" s="293" t="str">
        <f>월!B56</f>
        <v>적채</v>
      </c>
      <c r="C54" s="294">
        <f>월!D56+월!H56</f>
        <v>0.85</v>
      </c>
      <c r="D54" s="295">
        <f>월!K67</f>
        <v>0</v>
      </c>
      <c r="E54" s="75"/>
      <c r="F54" s="75"/>
      <c r="G54" s="75"/>
      <c r="H54" s="184"/>
      <c r="I54" s="75"/>
    </row>
    <row r="55" spans="1:9" s="83" customFormat="1" ht="17.100000000000001" customHeight="1">
      <c r="A55" s="292">
        <f>월!A57</f>
        <v>0</v>
      </c>
      <c r="B55" s="293" t="str">
        <f>월!B57</f>
        <v>양상추</v>
      </c>
      <c r="C55" s="294">
        <f>월!D57+월!H57</f>
        <v>2.9750000000000001</v>
      </c>
      <c r="D55" s="295"/>
      <c r="E55" s="75"/>
      <c r="F55" s="75"/>
      <c r="G55" s="75"/>
      <c r="H55" s="184"/>
      <c r="I55" s="75"/>
    </row>
    <row r="56" spans="1:9" s="83" customFormat="1" ht="17.100000000000001" customHeight="1">
      <c r="A56" s="292" t="str">
        <f>월!A58</f>
        <v>마요네즈유자소스</v>
      </c>
      <c r="B56" s="293" t="str">
        <f>월!B58</f>
        <v>마요네즈,유자소스</v>
      </c>
      <c r="C56" s="294">
        <f>월!D58+월!H58</f>
        <v>0.51</v>
      </c>
      <c r="D56" s="295"/>
      <c r="E56" s="75"/>
      <c r="F56" s="75"/>
      <c r="G56" s="75"/>
      <c r="H56" s="184"/>
      <c r="I56" s="75"/>
    </row>
    <row r="57" spans="1:9" s="83" customFormat="1" ht="17.100000000000001" customHeight="1">
      <c r="A57" s="292" t="str">
        <f>월!A59</f>
        <v>무생채</v>
      </c>
      <c r="B57" s="293" t="str">
        <f>월!B59</f>
        <v>무</v>
      </c>
      <c r="C57" s="294">
        <f>월!D59+월!H59</f>
        <v>4.25</v>
      </c>
      <c r="D57" s="295"/>
      <c r="E57" s="75"/>
      <c r="F57" s="75"/>
      <c r="G57" s="75"/>
      <c r="H57" s="184"/>
      <c r="I57" s="75"/>
    </row>
    <row r="58" spans="1:9" s="83" customFormat="1" ht="17.100000000000001" customHeight="1">
      <c r="A58" s="292">
        <f>월!A60</f>
        <v>0</v>
      </c>
      <c r="B58" s="293">
        <f>월!B60</f>
        <v>0</v>
      </c>
      <c r="C58" s="294">
        <f>월!D60+월!H60</f>
        <v>1.53</v>
      </c>
      <c r="D58" s="295"/>
      <c r="E58" s="75"/>
      <c r="F58" s="75"/>
      <c r="G58" s="75"/>
      <c r="H58" s="184"/>
      <c r="I58" s="75"/>
    </row>
    <row r="59" spans="1:9" s="83" customFormat="1" ht="17.100000000000001" customHeight="1">
      <c r="A59" s="292">
        <f>월!A61</f>
        <v>0</v>
      </c>
      <c r="B59" s="293">
        <f>월!B61</f>
        <v>0</v>
      </c>
      <c r="C59" s="294">
        <f>월!D61+월!H61</f>
        <v>0</v>
      </c>
      <c r="D59" s="295"/>
      <c r="E59" s="75"/>
      <c r="F59" s="75"/>
      <c r="G59" s="75"/>
      <c r="H59" s="184"/>
      <c r="I59" s="75"/>
    </row>
    <row r="60" spans="1:9" s="83" customFormat="1" ht="17.100000000000001" customHeight="1">
      <c r="A60" s="292">
        <f>월!A62</f>
        <v>0</v>
      </c>
      <c r="B60" s="293">
        <f>월!B62</f>
        <v>0</v>
      </c>
      <c r="C60" s="294">
        <f>월!D62+월!H62</f>
        <v>0</v>
      </c>
      <c r="D60" s="295"/>
      <c r="E60" s="75"/>
      <c r="F60" s="75"/>
      <c r="G60" s="75"/>
      <c r="H60" s="184"/>
      <c r="I60" s="75"/>
    </row>
    <row r="61" spans="1:9" s="83" customFormat="1" ht="17.100000000000001" customHeight="1">
      <c r="A61" s="292">
        <f>월!A63</f>
        <v>0</v>
      </c>
      <c r="B61" s="293">
        <f>월!B63</f>
        <v>0</v>
      </c>
      <c r="C61" s="294">
        <f>월!D63+월!H63</f>
        <v>0</v>
      </c>
      <c r="D61" s="362"/>
      <c r="E61" s="75"/>
      <c r="F61" s="75"/>
      <c r="G61" s="75"/>
      <c r="H61" s="184"/>
      <c r="I61" s="75"/>
    </row>
    <row r="62" spans="1:9" s="83" customFormat="1" ht="17.100000000000001" customHeight="1">
      <c r="A62" s="292" t="str">
        <f>월!A64</f>
        <v>흰죽</v>
      </c>
      <c r="B62" s="293">
        <f>월!B64</f>
        <v>0</v>
      </c>
      <c r="C62" s="294">
        <f>월!D64+월!H64</f>
        <v>0</v>
      </c>
      <c r="D62" s="362"/>
      <c r="E62" s="75"/>
      <c r="F62" s="75"/>
      <c r="G62" s="75"/>
      <c r="H62" s="184"/>
      <c r="I62" s="75"/>
    </row>
    <row r="63" spans="1:9">
      <c r="C63" s="294">
        <f>월!D65+월!H65</f>
        <v>0.76500000000000001</v>
      </c>
    </row>
  </sheetData>
  <mergeCells count="14">
    <mergeCell ref="F41:G41"/>
    <mergeCell ref="A1:D1"/>
    <mergeCell ref="E1:H1"/>
    <mergeCell ref="B3:D3"/>
    <mergeCell ref="F3:H3"/>
    <mergeCell ref="A5:B5"/>
    <mergeCell ref="D5:D6"/>
    <mergeCell ref="E5:F5"/>
    <mergeCell ref="H5:H6"/>
    <mergeCell ref="A33:D33"/>
    <mergeCell ref="B35:D35"/>
    <mergeCell ref="A37:B37"/>
    <mergeCell ref="D37:D38"/>
    <mergeCell ref="H37:H38"/>
  </mergeCells>
  <phoneticPr fontId="3" type="noConversion"/>
  <printOptions gridLines="1"/>
  <pageMargins left="0.39370078740157483" right="0.39370078740157483" top="0.39370078740157483" bottom="0.39370078740157483" header="0.31496062992125984" footer="0.31496062992125984"/>
  <pageSetup paperSize="9" scale="147" orientation="portrait" horizontalDpi="4294967293" verticalDpi="300" r:id="rId1"/>
  <headerFooter alignWithMargins="0"/>
  <colBreaks count="2" manualBreakCount="2">
    <brk id="4" max="33" man="1"/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1"/>
  <sheetViews>
    <sheetView showZeros="0" view="pageBreakPreview" zoomScaleSheetLayoutView="100" workbookViewId="0">
      <selection activeCell="B2" sqref="B2:D2"/>
    </sheetView>
  </sheetViews>
  <sheetFormatPr defaultColWidth="8.88671875" defaultRowHeight="18.75"/>
  <cols>
    <col min="1" max="1" width="13.5546875" style="184" customWidth="1"/>
    <col min="2" max="2" width="11" style="184" customWidth="1"/>
    <col min="3" max="3" width="7.6640625" style="204" customWidth="1"/>
    <col min="4" max="4" width="12.109375" style="184" customWidth="1"/>
    <col min="5" max="5" width="12.6640625" style="75" customWidth="1"/>
    <col min="6" max="6" width="11" style="75" customWidth="1"/>
    <col min="7" max="7" width="7.6640625" style="75" customWidth="1"/>
    <col min="8" max="8" width="12.109375" style="184" customWidth="1"/>
    <col min="9" max="16384" width="8.88671875" style="75"/>
  </cols>
  <sheetData>
    <row r="1" spans="1:19" ht="18" customHeight="1">
      <c r="A1" s="800" t="s">
        <v>147</v>
      </c>
      <c r="B1" s="800"/>
      <c r="C1" s="800"/>
      <c r="D1" s="800"/>
      <c r="E1" s="800" t="s">
        <v>148</v>
      </c>
      <c r="F1" s="800"/>
      <c r="G1" s="800"/>
      <c r="H1" s="800"/>
    </row>
    <row r="2" spans="1:19" ht="18" customHeight="1">
      <c r="A2" s="279" t="s">
        <v>174</v>
      </c>
      <c r="B2" s="280"/>
      <c r="C2" s="281"/>
      <c r="D2" s="281"/>
      <c r="E2" s="279" t="s">
        <v>174</v>
      </c>
      <c r="F2" s="280"/>
      <c r="G2" s="281"/>
      <c r="H2" s="281"/>
    </row>
    <row r="3" spans="1:19" ht="18" customHeight="1">
      <c r="A3" s="282" t="str">
        <f>화!A3</f>
        <v xml:space="preserve">시행일 : </v>
      </c>
      <c r="B3" s="801">
        <f>화!B3</f>
        <v>43515</v>
      </c>
      <c r="C3" s="801"/>
      <c r="D3" s="801"/>
      <c r="E3" s="282" t="str">
        <f>A3</f>
        <v xml:space="preserve">시행일 : </v>
      </c>
      <c r="F3" s="801">
        <f>B3</f>
        <v>43515</v>
      </c>
      <c r="G3" s="801"/>
      <c r="H3" s="801"/>
    </row>
    <row r="4" spans="1:19" ht="6" customHeight="1" thickBot="1">
      <c r="A4" s="81"/>
      <c r="B4" s="82"/>
      <c r="C4" s="77"/>
      <c r="D4" s="77"/>
      <c r="H4" s="77"/>
    </row>
    <row r="5" spans="1:19" s="83" customFormat="1" ht="12.75" customHeight="1">
      <c r="A5" s="802" t="s">
        <v>35</v>
      </c>
      <c r="B5" s="803"/>
      <c r="C5" s="283">
        <f>화!E5+화!I5</f>
        <v>60</v>
      </c>
      <c r="D5" s="804" t="s">
        <v>38</v>
      </c>
      <c r="E5" s="806" t="s">
        <v>39</v>
      </c>
      <c r="F5" s="807"/>
      <c r="G5" s="283">
        <f>화!P5</f>
        <v>60</v>
      </c>
      <c r="H5" s="804" t="s">
        <v>38</v>
      </c>
    </row>
    <row r="6" spans="1:19" s="83" customFormat="1" ht="12.75" customHeight="1" thickBot="1">
      <c r="A6" s="284" t="s">
        <v>41</v>
      </c>
      <c r="B6" s="285" t="s">
        <v>42</v>
      </c>
      <c r="C6" s="286" t="s">
        <v>117</v>
      </c>
      <c r="D6" s="808"/>
      <c r="E6" s="284" t="s">
        <v>41</v>
      </c>
      <c r="F6" s="285" t="s">
        <v>48</v>
      </c>
      <c r="G6" s="286" t="s">
        <v>117</v>
      </c>
      <c r="H6" s="808"/>
    </row>
    <row r="7" spans="1:19" s="83" customFormat="1" ht="18" customHeight="1">
      <c r="A7" s="287" t="str">
        <f>화!A7</f>
        <v>오곡찰밥</v>
      </c>
      <c r="B7" s="288" t="str">
        <f>화!B7</f>
        <v>찹쌀</v>
      </c>
      <c r="C7" s="289">
        <f>화!D7+화!H7</f>
        <v>4.2</v>
      </c>
      <c r="D7" s="290">
        <f>화!K7</f>
        <v>0</v>
      </c>
      <c r="E7" s="287" t="str">
        <f>화!L7</f>
        <v>잡곡밥</v>
      </c>
      <c r="F7" s="288" t="str">
        <f>화!M7</f>
        <v>쌀</v>
      </c>
      <c r="G7" s="289">
        <f>화!O7</f>
        <v>4.2</v>
      </c>
      <c r="H7" s="290">
        <f>화!R7</f>
        <v>0</v>
      </c>
    </row>
    <row r="8" spans="1:19" s="83" customFormat="1" ht="18" customHeight="1">
      <c r="A8" s="292">
        <f>화!A8</f>
        <v>0</v>
      </c>
      <c r="B8" s="293" t="str">
        <f>화!B8</f>
        <v>수수,차조,기장,팥,녹두</v>
      </c>
      <c r="C8" s="294">
        <f>화!D8+화!H8</f>
        <v>0.18</v>
      </c>
      <c r="D8" s="295">
        <f>화!K8</f>
        <v>0</v>
      </c>
      <c r="E8" s="292">
        <f>화!L8</f>
        <v>0</v>
      </c>
      <c r="F8" s="293" t="str">
        <f>화!M8</f>
        <v>늘보리</v>
      </c>
      <c r="G8" s="294">
        <f>화!O8</f>
        <v>0.18</v>
      </c>
      <c r="H8" s="295">
        <f>화!R8</f>
        <v>0</v>
      </c>
    </row>
    <row r="9" spans="1:19" s="83" customFormat="1" ht="18" customHeight="1">
      <c r="A9" s="292" t="str">
        <f>화!A9</f>
        <v>크림스프</v>
      </c>
      <c r="B9" s="293" t="str">
        <f>화!B9</f>
        <v>크림스프</v>
      </c>
      <c r="C9" s="294">
        <f>화!D9+화!H9</f>
        <v>0.9</v>
      </c>
      <c r="D9" s="295">
        <f>화!K9</f>
        <v>0</v>
      </c>
      <c r="E9" s="292" t="str">
        <f>화!L9</f>
        <v>크림스프</v>
      </c>
      <c r="F9" s="293" t="str">
        <f>화!M9</f>
        <v>크림스프</v>
      </c>
      <c r="G9" s="294">
        <f>화!O9</f>
        <v>0.9</v>
      </c>
      <c r="H9" s="295">
        <f>화!R9</f>
        <v>0</v>
      </c>
    </row>
    <row r="10" spans="1:19" s="83" customFormat="1" ht="18" customHeight="1">
      <c r="A10" s="292">
        <f>화!A10</f>
        <v>0</v>
      </c>
      <c r="B10" s="293">
        <f>화!B10</f>
        <v>0</v>
      </c>
      <c r="C10" s="294">
        <f>화!D10+화!H10</f>
        <v>0</v>
      </c>
      <c r="D10" s="295"/>
      <c r="E10" s="292">
        <f>화!L10</f>
        <v>0</v>
      </c>
      <c r="F10" s="293">
        <f>화!M10</f>
        <v>0</v>
      </c>
      <c r="G10" s="294">
        <f>화!O10</f>
        <v>0</v>
      </c>
      <c r="H10" s="295">
        <f>화!R10</f>
        <v>0</v>
      </c>
    </row>
    <row r="11" spans="1:19" s="83" customFormat="1" ht="18" customHeight="1">
      <c r="A11" s="292" t="str">
        <f>화!A11</f>
        <v>들깨무채국</v>
      </c>
      <c r="B11" s="293" t="str">
        <f>화!B11</f>
        <v>무우</v>
      </c>
      <c r="C11" s="294">
        <f>화!D11+화!H11</f>
        <v>2.1</v>
      </c>
      <c r="D11" s="295"/>
      <c r="E11" s="292" t="str">
        <f>화!L11</f>
        <v>냉이된장국</v>
      </c>
      <c r="F11" s="293" t="str">
        <f>화!M11</f>
        <v>냉이</v>
      </c>
      <c r="G11" s="294">
        <f>화!O11</f>
        <v>0.96</v>
      </c>
      <c r="H11" s="295">
        <f>화!R11</f>
        <v>0</v>
      </c>
    </row>
    <row r="12" spans="1:19" s="83" customFormat="1" ht="18" customHeight="1">
      <c r="A12" s="292">
        <f>화!A12</f>
        <v>0</v>
      </c>
      <c r="B12" s="293" t="str">
        <f>화!B12</f>
        <v>들깨</v>
      </c>
      <c r="C12" s="294">
        <f>화!D12+화!H12</f>
        <v>0.18</v>
      </c>
      <c r="D12" s="295"/>
      <c r="E12" s="292">
        <f>화!L12</f>
        <v>0</v>
      </c>
      <c r="F12" s="293" t="str">
        <f>화!M12</f>
        <v>대파,양파</v>
      </c>
      <c r="G12" s="294">
        <f>화!O12</f>
        <v>0.6</v>
      </c>
      <c r="H12" s="295"/>
      <c r="J12" s="113"/>
      <c r="K12" s="113"/>
      <c r="L12" s="206"/>
      <c r="M12" s="185"/>
      <c r="N12" s="207"/>
      <c r="O12" s="208"/>
      <c r="P12" s="208"/>
      <c r="Q12" s="209"/>
      <c r="R12" s="207"/>
      <c r="S12" s="208"/>
    </row>
    <row r="13" spans="1:19" s="83" customFormat="1" ht="18" customHeight="1">
      <c r="A13" s="292" t="str">
        <f>화!A13</f>
        <v>메추리알조림</v>
      </c>
      <c r="B13" s="293" t="str">
        <f>화!B13</f>
        <v>메추리알</v>
      </c>
      <c r="C13" s="294">
        <f>화!D13+화!H13</f>
        <v>0.96</v>
      </c>
      <c r="D13" s="295"/>
      <c r="E13" s="292">
        <f>화!L13</f>
        <v>0</v>
      </c>
      <c r="F13" s="293" t="str">
        <f>화!M13</f>
        <v>두부</v>
      </c>
      <c r="G13" s="294">
        <f>화!O13</f>
        <v>1.5</v>
      </c>
      <c r="H13" s="295"/>
      <c r="J13" s="113"/>
      <c r="K13" s="113"/>
      <c r="L13" s="206"/>
      <c r="M13" s="185"/>
      <c r="N13" s="207"/>
      <c r="O13" s="208"/>
      <c r="P13" s="208"/>
      <c r="Q13" s="209"/>
      <c r="R13" s="207"/>
      <c r="S13" s="208"/>
    </row>
    <row r="14" spans="1:19" s="83" customFormat="1" ht="18" customHeight="1">
      <c r="A14" s="292">
        <f>화!A14</f>
        <v>0</v>
      </c>
      <c r="B14" s="293" t="str">
        <f>화!B14</f>
        <v>대파</v>
      </c>
      <c r="C14" s="294">
        <f>화!D14+화!H14</f>
        <v>0.96</v>
      </c>
      <c r="D14" s="295"/>
      <c r="E14" s="292">
        <f>화!L14</f>
        <v>0</v>
      </c>
      <c r="F14" s="293">
        <f>화!M14</f>
        <v>0</v>
      </c>
      <c r="G14" s="294">
        <f>화!O14</f>
        <v>0</v>
      </c>
      <c r="H14" s="295"/>
      <c r="J14" s="113"/>
      <c r="K14" s="113"/>
      <c r="L14" s="206"/>
      <c r="M14" s="185"/>
      <c r="N14" s="207"/>
      <c r="O14" s="208"/>
      <c r="P14" s="208"/>
      <c r="Q14" s="209"/>
      <c r="R14" s="207"/>
      <c r="S14" s="208"/>
    </row>
    <row r="15" spans="1:19" s="83" customFormat="1" ht="18" customHeight="1">
      <c r="A15" s="292">
        <f>화!A15</f>
        <v>0</v>
      </c>
      <c r="B15" s="293" t="str">
        <f>화!B15</f>
        <v>양파</v>
      </c>
      <c r="C15" s="294">
        <f>화!D15+화!H15</f>
        <v>0.48</v>
      </c>
      <c r="D15" s="295"/>
      <c r="E15" s="292" t="str">
        <f>화!L15</f>
        <v>소고기팽이버섯볶음</v>
      </c>
      <c r="F15" s="293" t="str">
        <f>화!M15</f>
        <v>소고기</v>
      </c>
      <c r="G15" s="294">
        <f>화!O15</f>
        <v>0.96</v>
      </c>
      <c r="H15" s="295"/>
    </row>
    <row r="16" spans="1:19" s="83" customFormat="1" ht="18" customHeight="1">
      <c r="A16" s="292">
        <f>화!A16</f>
        <v>0</v>
      </c>
      <c r="B16" s="293">
        <f>화!B16</f>
        <v>0</v>
      </c>
      <c r="C16" s="294">
        <f>화!D16+화!H16</f>
        <v>0.3</v>
      </c>
      <c r="D16" s="295"/>
      <c r="E16" s="292">
        <f>화!L16</f>
        <v>0</v>
      </c>
      <c r="F16" s="293" t="str">
        <f>화!M16</f>
        <v>팽이버섯</v>
      </c>
      <c r="G16" s="294">
        <f>화!O16</f>
        <v>2.04</v>
      </c>
      <c r="H16" s="295"/>
      <c r="I16" s="210"/>
    </row>
    <row r="17" spans="1:17" s="83" customFormat="1" ht="18" customHeight="1">
      <c r="A17" s="292" t="str">
        <f>화!A17</f>
        <v>호박민찌볶음</v>
      </c>
      <c r="B17" s="293" t="str">
        <f>화!B17</f>
        <v>주키니</v>
      </c>
      <c r="C17" s="294">
        <f>화!D17+화!H17</f>
        <v>3</v>
      </c>
      <c r="D17" s="295"/>
      <c r="E17" s="292">
        <f>화!L17</f>
        <v>0</v>
      </c>
      <c r="F17" s="293" t="str">
        <f>화!M17</f>
        <v>양파,대파</v>
      </c>
      <c r="G17" s="294">
        <f>화!O17</f>
        <v>2.04</v>
      </c>
      <c r="H17" s="295"/>
      <c r="I17" s="210"/>
    </row>
    <row r="18" spans="1:17" s="83" customFormat="1" ht="18" customHeight="1">
      <c r="A18" s="292">
        <f>화!A18</f>
        <v>0</v>
      </c>
      <c r="B18" s="293" t="str">
        <f>화!B18</f>
        <v>소고기민찌</v>
      </c>
      <c r="C18" s="294">
        <f>화!D18+화!H18</f>
        <v>1.02</v>
      </c>
      <c r="D18" s="295"/>
      <c r="E18" s="292">
        <f>화!L18</f>
        <v>0</v>
      </c>
      <c r="F18" s="293">
        <f>화!M18</f>
        <v>0</v>
      </c>
      <c r="G18" s="294">
        <f>화!O18</f>
        <v>0</v>
      </c>
      <c r="H18" s="295"/>
      <c r="I18" s="210"/>
    </row>
    <row r="19" spans="1:17" s="83" customFormat="1" ht="18" customHeight="1">
      <c r="A19" s="292">
        <f>화!A19</f>
        <v>0</v>
      </c>
      <c r="B19" s="293" t="str">
        <f>화!B19</f>
        <v>대파</v>
      </c>
      <c r="C19" s="294">
        <f>화!D19+화!H19</f>
        <v>0.18</v>
      </c>
      <c r="D19" s="295"/>
      <c r="E19" s="292" t="str">
        <f>화!L19</f>
        <v>곤약무조림</v>
      </c>
      <c r="F19" s="293" t="str">
        <f>화!M19</f>
        <v>곤약</v>
      </c>
      <c r="G19" s="294">
        <f>화!O19</f>
        <v>3</v>
      </c>
      <c r="H19" s="295"/>
      <c r="I19" s="210"/>
    </row>
    <row r="20" spans="1:17" s="83" customFormat="1" ht="18" customHeight="1">
      <c r="A20" s="292">
        <f>화!A20</f>
        <v>0</v>
      </c>
      <c r="B20" s="293" t="str">
        <f>화!B20</f>
        <v>당근,양파</v>
      </c>
      <c r="C20" s="294">
        <f>화!D20+화!H20</f>
        <v>0.3</v>
      </c>
      <c r="D20" s="295"/>
      <c r="E20" s="292">
        <f>화!L20</f>
        <v>0</v>
      </c>
      <c r="F20" s="293" t="str">
        <f>화!M20</f>
        <v>무</v>
      </c>
      <c r="G20" s="294">
        <f>화!O20</f>
        <v>1.5</v>
      </c>
      <c r="H20" s="295"/>
      <c r="I20" s="210"/>
    </row>
    <row r="21" spans="1:17" s="83" customFormat="1" ht="18" customHeight="1">
      <c r="A21" s="292">
        <f>화!A21</f>
        <v>0</v>
      </c>
      <c r="B21" s="293">
        <f>화!B21</f>
        <v>0</v>
      </c>
      <c r="C21" s="294">
        <f>화!D21+화!H21</f>
        <v>0</v>
      </c>
      <c r="D21" s="295"/>
      <c r="E21" s="292">
        <f>화!L21</f>
        <v>0</v>
      </c>
      <c r="F21" s="293" t="str">
        <f>화!M21</f>
        <v>대파</v>
      </c>
      <c r="G21" s="294">
        <f>화!O21</f>
        <v>0.48</v>
      </c>
      <c r="H21" s="295"/>
      <c r="I21" s="210"/>
      <c r="K21" s="90"/>
      <c r="L21" s="90"/>
      <c r="M21" s="90"/>
      <c r="N21" s="90"/>
      <c r="O21" s="90"/>
      <c r="P21" s="90"/>
      <c r="Q21" s="90"/>
    </row>
    <row r="22" spans="1:17" s="83" customFormat="1" ht="18" customHeight="1">
      <c r="A22" s="292">
        <f>화!A22</f>
        <v>0</v>
      </c>
      <c r="B22" s="293">
        <f>화!B22</f>
        <v>0</v>
      </c>
      <c r="C22" s="294">
        <f>화!D22+화!H22</f>
        <v>0</v>
      </c>
      <c r="D22" s="295"/>
      <c r="E22" s="292">
        <f>화!L22</f>
        <v>0</v>
      </c>
      <c r="F22" s="293">
        <f>화!M22</f>
        <v>0</v>
      </c>
      <c r="G22" s="294">
        <f>화!O22</f>
        <v>0</v>
      </c>
      <c r="H22" s="295"/>
      <c r="I22" s="210"/>
      <c r="K22" s="90"/>
      <c r="L22" s="90"/>
      <c r="M22" s="90"/>
      <c r="N22" s="90"/>
      <c r="O22" s="90"/>
      <c r="P22" s="90"/>
      <c r="Q22" s="90"/>
    </row>
    <row r="23" spans="1:17" s="83" customFormat="1" ht="18" customHeight="1">
      <c r="A23" s="292">
        <f>화!A23</f>
        <v>0</v>
      </c>
      <c r="B23" s="293">
        <f>화!B23</f>
        <v>0</v>
      </c>
      <c r="C23" s="294">
        <f>화!D23+화!H23</f>
        <v>0</v>
      </c>
      <c r="D23" s="295"/>
      <c r="E23" s="292">
        <f>화!L23</f>
        <v>0</v>
      </c>
      <c r="F23" s="293">
        <f>화!M23</f>
        <v>0</v>
      </c>
      <c r="G23" s="294">
        <f>화!O23</f>
        <v>0</v>
      </c>
      <c r="H23" s="295"/>
      <c r="I23" s="210"/>
      <c r="K23" s="113"/>
      <c r="L23" s="211"/>
      <c r="M23" s="115"/>
      <c r="N23" s="185"/>
      <c r="O23" s="208"/>
      <c r="P23" s="208"/>
      <c r="Q23" s="90"/>
    </row>
    <row r="24" spans="1:17" s="83" customFormat="1" ht="18" customHeight="1">
      <c r="A24" s="292" t="str">
        <f>화!A24</f>
        <v>단호박죽</v>
      </c>
      <c r="B24" s="293" t="str">
        <f>화!B24</f>
        <v>단호박</v>
      </c>
      <c r="C24" s="294">
        <f>화!D24+화!H24</f>
        <v>0</v>
      </c>
      <c r="D24" s="295"/>
      <c r="E24" s="292">
        <f>화!L24</f>
        <v>0</v>
      </c>
      <c r="F24" s="293">
        <f>화!M24</f>
        <v>0</v>
      </c>
      <c r="G24" s="294">
        <f>화!O24</f>
        <v>0</v>
      </c>
      <c r="H24" s="295"/>
      <c r="I24" s="210"/>
      <c r="K24" s="113"/>
      <c r="L24" s="212"/>
      <c r="M24" s="115"/>
      <c r="N24" s="185"/>
      <c r="O24" s="208"/>
      <c r="P24" s="208"/>
      <c r="Q24" s="90"/>
    </row>
    <row r="25" spans="1:17" s="83" customFormat="1" ht="18" customHeight="1">
      <c r="A25" s="292" t="str">
        <f>화!A25</f>
        <v>흰죽</v>
      </c>
      <c r="B25" s="293">
        <f>화!B25</f>
        <v>0</v>
      </c>
      <c r="C25" s="294">
        <f>화!D25+화!H25</f>
        <v>0</v>
      </c>
      <c r="D25" s="295"/>
      <c r="E25" s="292">
        <f>화!L25</f>
        <v>0</v>
      </c>
      <c r="F25" s="293">
        <f>화!M25</f>
        <v>0</v>
      </c>
      <c r="G25" s="294">
        <f>화!O25</f>
        <v>0</v>
      </c>
      <c r="H25" s="295"/>
      <c r="I25" s="210"/>
      <c r="K25" s="113"/>
      <c r="L25" s="212"/>
      <c r="M25" s="115"/>
      <c r="N25" s="185"/>
      <c r="O25" s="208"/>
      <c r="P25" s="208"/>
      <c r="Q25" s="90"/>
    </row>
    <row r="26" spans="1:17" s="83" customFormat="1" ht="18" customHeight="1">
      <c r="A26" s="292" t="str">
        <f>화!A26</f>
        <v>구이김</v>
      </c>
      <c r="B26" s="293">
        <f>화!B26</f>
        <v>0</v>
      </c>
      <c r="C26" s="294"/>
      <c r="D26" s="295"/>
      <c r="E26" s="292">
        <f>화!L26</f>
        <v>0</v>
      </c>
      <c r="F26" s="293">
        <f>화!M26</f>
        <v>0</v>
      </c>
      <c r="G26" s="294">
        <f>화!O26</f>
        <v>0</v>
      </c>
      <c r="H26" s="295"/>
      <c r="I26" s="210"/>
      <c r="K26" s="90"/>
      <c r="L26" s="90"/>
      <c r="M26" s="90"/>
      <c r="N26" s="90"/>
      <c r="O26" s="90"/>
      <c r="P26" s="90"/>
      <c r="Q26" s="90"/>
    </row>
    <row r="27" spans="1:17" s="83" customFormat="1" ht="18" customHeight="1">
      <c r="A27" s="292" t="str">
        <f>화!A27</f>
        <v>후리가케</v>
      </c>
      <c r="B27" s="293">
        <f>화!B27</f>
        <v>0</v>
      </c>
      <c r="C27" s="294">
        <f>화!D27+화!H27</f>
        <v>0.36</v>
      </c>
      <c r="D27" s="313"/>
      <c r="E27" s="292">
        <f>화!L27</f>
        <v>0</v>
      </c>
      <c r="F27" s="293">
        <f>화!M27</f>
        <v>0</v>
      </c>
      <c r="G27" s="294">
        <f>화!O27</f>
        <v>0</v>
      </c>
      <c r="H27" s="295">
        <f>화!R27</f>
        <v>0</v>
      </c>
      <c r="I27" s="210"/>
      <c r="K27" s="90"/>
      <c r="L27" s="90"/>
      <c r="M27" s="90"/>
      <c r="N27" s="90"/>
      <c r="O27" s="90"/>
      <c r="P27" s="90"/>
      <c r="Q27" s="90"/>
    </row>
    <row r="28" spans="1:17" s="83" customFormat="1" ht="18" customHeight="1">
      <c r="A28" s="292" t="str">
        <f>화!A28</f>
        <v>엔요</v>
      </c>
      <c r="B28" s="404" t="s">
        <v>138</v>
      </c>
      <c r="C28" s="294">
        <f>화!D28+화!H28</f>
        <v>60</v>
      </c>
      <c r="D28" s="313"/>
      <c r="E28" s="292">
        <f>화!L28</f>
        <v>0</v>
      </c>
      <c r="F28" s="293">
        <f>화!M28</f>
        <v>0</v>
      </c>
      <c r="G28" s="294">
        <f>화!O28</f>
        <v>0</v>
      </c>
      <c r="H28" s="295">
        <f>화!R28</f>
        <v>0</v>
      </c>
      <c r="I28" s="210"/>
    </row>
    <row r="29" spans="1:17" s="83" customFormat="1" ht="18" customHeight="1">
      <c r="A29" s="292" t="str">
        <f>화!A29</f>
        <v>포기김치</v>
      </c>
      <c r="B29" s="293" t="str">
        <f>화!B29</f>
        <v>포기김치</v>
      </c>
      <c r="C29" s="294">
        <f>화!D29+화!H29</f>
        <v>1.5</v>
      </c>
      <c r="D29" s="313"/>
      <c r="E29" s="292" t="str">
        <f>화!L29</f>
        <v>포기김치</v>
      </c>
      <c r="F29" s="293" t="str">
        <f>화!M29</f>
        <v>포기김치</v>
      </c>
      <c r="G29" s="294">
        <f>화!O29</f>
        <v>1.5</v>
      </c>
      <c r="H29" s="295">
        <f>화!R29</f>
        <v>0</v>
      </c>
      <c r="I29" s="210"/>
    </row>
    <row r="30" spans="1:17" s="83" customFormat="1" ht="18" customHeight="1">
      <c r="A30" s="292" t="str">
        <f>화!A30</f>
        <v>백김치</v>
      </c>
      <c r="B30" s="293" t="str">
        <f>화!B30</f>
        <v>백김치</v>
      </c>
      <c r="C30" s="294">
        <f>화!D30+화!H30</f>
        <v>1.44</v>
      </c>
      <c r="D30" s="313"/>
      <c r="E30" s="292" t="str">
        <f>화!L30</f>
        <v>백김치</v>
      </c>
      <c r="F30" s="293" t="str">
        <f>화!M30</f>
        <v>물김치</v>
      </c>
      <c r="G30" s="294">
        <f>화!O30</f>
        <v>0.48</v>
      </c>
      <c r="H30" s="295">
        <f>화!R30</f>
        <v>0</v>
      </c>
      <c r="I30" s="210"/>
    </row>
    <row r="31" spans="1:17" s="315" customFormat="1" ht="18" customHeight="1">
      <c r="A31" s="800" t="s">
        <v>146</v>
      </c>
      <c r="B31" s="800"/>
      <c r="C31" s="800"/>
      <c r="D31" s="800"/>
      <c r="E31" s="211"/>
      <c r="F31" s="211"/>
      <c r="G31" s="185"/>
      <c r="H31" s="314"/>
    </row>
    <row r="32" spans="1:17" s="315" customFormat="1" ht="18" customHeight="1">
      <c r="A32" s="279" t="s">
        <v>174</v>
      </c>
      <c r="B32" s="280"/>
      <c r="C32" s="281"/>
      <c r="D32" s="281"/>
      <c r="E32" s="211"/>
      <c r="F32" s="211"/>
      <c r="G32" s="185"/>
      <c r="H32" s="314"/>
    </row>
    <row r="33" spans="1:8" s="315" customFormat="1" ht="18" customHeight="1">
      <c r="A33" s="282" t="str">
        <f>A3</f>
        <v xml:space="preserve">시행일 : </v>
      </c>
      <c r="B33" s="801">
        <f>B3</f>
        <v>43515</v>
      </c>
      <c r="C33" s="801"/>
      <c r="D33" s="801"/>
      <c r="E33" s="813"/>
      <c r="F33" s="813"/>
      <c r="G33" s="316"/>
      <c r="H33" s="317"/>
    </row>
    <row r="34" spans="1:8" s="166" customFormat="1" ht="8.25" customHeight="1" thickBot="1">
      <c r="A34" s="163"/>
      <c r="B34" s="164"/>
      <c r="C34" s="165"/>
      <c r="D34" s="165"/>
      <c r="E34" s="75"/>
      <c r="F34" s="75"/>
      <c r="H34" s="165"/>
    </row>
    <row r="35" spans="1:8" s="83" customFormat="1" ht="12.75" customHeight="1">
      <c r="A35" s="809" t="s">
        <v>58</v>
      </c>
      <c r="B35" s="810"/>
      <c r="C35" s="283">
        <f>화!E40+화!I40</f>
        <v>100</v>
      </c>
      <c r="D35" s="804" t="s">
        <v>38</v>
      </c>
      <c r="E35" s="75"/>
      <c r="F35" s="75"/>
      <c r="G35" s="305"/>
      <c r="H35" s="602"/>
    </row>
    <row r="36" spans="1:8" s="83" customFormat="1" ht="12.75" customHeight="1" thickBot="1">
      <c r="A36" s="284" t="s">
        <v>41</v>
      </c>
      <c r="B36" s="285" t="s">
        <v>48</v>
      </c>
      <c r="C36" s="286" t="s">
        <v>117</v>
      </c>
      <c r="D36" s="808"/>
      <c r="E36" s="75"/>
      <c r="F36" s="75"/>
      <c r="G36" s="171"/>
      <c r="H36" s="602"/>
    </row>
    <row r="37" spans="1:8" s="83" customFormat="1" ht="18" customHeight="1">
      <c r="A37" s="287" t="str">
        <f>화!A42</f>
        <v>오곡찰밥</v>
      </c>
      <c r="B37" s="288" t="str">
        <f>화!B42</f>
        <v>찹쌀</v>
      </c>
      <c r="C37" s="289">
        <f>화!D42+화!H42</f>
        <v>3.5999999999999996</v>
      </c>
      <c r="D37" s="290">
        <f>화!K42</f>
        <v>0</v>
      </c>
      <c r="E37" s="75"/>
      <c r="F37" s="173"/>
      <c r="G37" s="175"/>
    </row>
    <row r="38" spans="1:8" s="83" customFormat="1" ht="18" customHeight="1">
      <c r="A38" s="292">
        <f>화!A43</f>
        <v>0</v>
      </c>
      <c r="B38" s="293" t="str">
        <f>화!B43</f>
        <v>수수,차조,기장,녹두,팥</v>
      </c>
      <c r="C38" s="294">
        <f>화!D43+화!H43</f>
        <v>0.3</v>
      </c>
      <c r="D38" s="295">
        <f>화!K44</f>
        <v>0</v>
      </c>
      <c r="E38" s="75"/>
      <c r="F38" s="173"/>
      <c r="G38" s="175"/>
    </row>
    <row r="39" spans="1:8" s="83" customFormat="1" ht="18" customHeight="1">
      <c r="A39" s="292" t="str">
        <f>화!A44</f>
        <v>크림스프</v>
      </c>
      <c r="B39" s="293" t="str">
        <f>화!B44</f>
        <v>크림스프</v>
      </c>
      <c r="C39" s="294">
        <f>화!D44+화!H44</f>
        <v>1.2749999999999999</v>
      </c>
      <c r="D39" s="295" t="e">
        <f>화!#REF!</f>
        <v>#REF!</v>
      </c>
      <c r="E39" s="75"/>
      <c r="F39" s="798"/>
      <c r="G39" s="799"/>
    </row>
    <row r="40" spans="1:8" s="83" customFormat="1" ht="18" customHeight="1">
      <c r="A40" s="292">
        <f>화!A45</f>
        <v>0</v>
      </c>
      <c r="B40" s="293">
        <f>화!B45</f>
        <v>0</v>
      </c>
      <c r="C40" s="294">
        <f>화!D45+화!H45</f>
        <v>0</v>
      </c>
      <c r="D40" s="295"/>
      <c r="E40" s="75"/>
      <c r="F40" s="211"/>
      <c r="G40" s="308"/>
    </row>
    <row r="41" spans="1:8" s="83" customFormat="1" ht="18" customHeight="1">
      <c r="A41" s="292" t="str">
        <f>화!A46</f>
        <v>북어무국</v>
      </c>
      <c r="B41" s="293" t="str">
        <f>화!B46</f>
        <v>북어</v>
      </c>
      <c r="C41" s="294">
        <f>화!D46+화!H46</f>
        <v>2.04</v>
      </c>
      <c r="D41" s="295"/>
      <c r="E41" s="75"/>
      <c r="F41" s="211"/>
      <c r="G41" s="308"/>
    </row>
    <row r="42" spans="1:8" s="83" customFormat="1" ht="18" customHeight="1">
      <c r="A42" s="292">
        <f>화!A47</f>
        <v>0</v>
      </c>
      <c r="B42" s="293" t="str">
        <f>화!B47</f>
        <v>무,양파,대파</v>
      </c>
      <c r="C42" s="294">
        <f>화!D47+화!H47</f>
        <v>2.4649999999999999</v>
      </c>
      <c r="D42" s="295"/>
      <c r="E42" s="75"/>
      <c r="F42" s="211"/>
      <c r="G42" s="308"/>
    </row>
    <row r="43" spans="1:8" s="83" customFormat="1" ht="18" customHeight="1">
      <c r="A43" s="292">
        <f>화!A48</f>
        <v>0</v>
      </c>
      <c r="B43" s="293">
        <f>화!B48</f>
        <v>0</v>
      </c>
      <c r="C43" s="294">
        <f>화!D48+화!H48</f>
        <v>3.9950000000000001</v>
      </c>
      <c r="D43" s="295"/>
      <c r="E43" s="75"/>
      <c r="F43" s="211"/>
      <c r="G43" s="308"/>
    </row>
    <row r="44" spans="1:8" s="83" customFormat="1" ht="18" customHeight="1">
      <c r="A44" s="292" t="str">
        <f>화!A49</f>
        <v>동부묵무침</v>
      </c>
      <c r="B44" s="293" t="str">
        <f>화!B49</f>
        <v>숙주</v>
      </c>
      <c r="C44" s="294">
        <f>화!D49+화!H49</f>
        <v>1.7</v>
      </c>
      <c r="D44" s="295"/>
      <c r="E44" s="75"/>
      <c r="F44" s="309"/>
      <c r="G44" s="310"/>
    </row>
    <row r="45" spans="1:8" s="83" customFormat="1" ht="18" customHeight="1">
      <c r="A45" s="292">
        <f>화!A50</f>
        <v>0</v>
      </c>
      <c r="B45" s="293">
        <f>화!B50</f>
        <v>0</v>
      </c>
      <c r="C45" s="294">
        <f>화!D50+화!H50</f>
        <v>0.51</v>
      </c>
      <c r="D45" s="295"/>
      <c r="E45" s="75"/>
      <c r="F45" s="811"/>
      <c r="G45" s="812"/>
    </row>
    <row r="46" spans="1:8" s="83" customFormat="1" ht="18" customHeight="1">
      <c r="A46" s="292">
        <f>화!A51</f>
        <v>0</v>
      </c>
      <c r="B46" s="293" t="str">
        <f>화!B51</f>
        <v>당근,실파</v>
      </c>
      <c r="C46" s="294">
        <f>화!D51+화!H51</f>
        <v>0.42499999999999999</v>
      </c>
      <c r="D46" s="295"/>
      <c r="E46" s="75"/>
      <c r="F46" s="812"/>
      <c r="G46" s="812"/>
    </row>
    <row r="47" spans="1:8" s="83" customFormat="1" ht="18" customHeight="1">
      <c r="A47" s="292">
        <f>화!A52</f>
        <v>0</v>
      </c>
      <c r="B47" s="293" t="str">
        <f>화!B52</f>
        <v>김가루</v>
      </c>
      <c r="C47" s="294">
        <f>화!D52+화!H52</f>
        <v>0.51</v>
      </c>
      <c r="D47" s="295"/>
      <c r="E47" s="75"/>
      <c r="F47" s="113"/>
      <c r="G47" s="185"/>
    </row>
    <row r="48" spans="1:8" s="83" customFormat="1" ht="18" customHeight="1">
      <c r="A48" s="292">
        <f>화!A53</f>
        <v>0</v>
      </c>
      <c r="B48" s="293" t="str">
        <f>화!B53</f>
        <v>동부묵</v>
      </c>
      <c r="C48" s="294">
        <f>화!D53+화!H53</f>
        <v>3.9950000000000001</v>
      </c>
      <c r="D48" s="295"/>
      <c r="E48" s="75"/>
      <c r="F48" s="75"/>
      <c r="G48" s="75"/>
    </row>
    <row r="49" spans="1:9" s="83" customFormat="1" ht="18" customHeight="1">
      <c r="A49" s="292">
        <f>화!A54</f>
        <v>0</v>
      </c>
      <c r="B49" s="293">
        <f>화!B54</f>
        <v>0</v>
      </c>
      <c r="C49" s="294">
        <f>화!D54+화!H54</f>
        <v>0</v>
      </c>
      <c r="D49" s="295"/>
      <c r="E49" s="75"/>
      <c r="F49" s="75"/>
      <c r="G49" s="75"/>
    </row>
    <row r="50" spans="1:9" s="83" customFormat="1" ht="18" customHeight="1">
      <c r="A50" s="292" t="str">
        <f>화!A55</f>
        <v>보름삼색나물</v>
      </c>
      <c r="B50" s="293" t="str">
        <f>화!B55</f>
        <v>취나물</v>
      </c>
      <c r="C50" s="294">
        <f>화!D55+화!H55</f>
        <v>4.5049999999999999</v>
      </c>
      <c r="D50" s="295"/>
      <c r="E50" s="75"/>
      <c r="F50" s="75"/>
      <c r="G50" s="75"/>
      <c r="H50" s="184"/>
    </row>
    <row r="51" spans="1:9" s="83" customFormat="1" ht="18" customHeight="1">
      <c r="A51" s="292">
        <f>화!A56</f>
        <v>0</v>
      </c>
      <c r="B51" s="293" t="str">
        <f>화!B56</f>
        <v>무나물</v>
      </c>
      <c r="C51" s="294">
        <f>화!D56+화!H56</f>
        <v>2.9750000000000001</v>
      </c>
      <c r="D51" s="295"/>
      <c r="E51" s="75"/>
      <c r="F51" s="75"/>
      <c r="G51" s="75"/>
      <c r="H51" s="184"/>
    </row>
    <row r="52" spans="1:9" s="83" customFormat="1" ht="18" customHeight="1">
      <c r="A52" s="292">
        <f>화!A57</f>
        <v>0</v>
      </c>
      <c r="B52" s="293" t="str">
        <f>화!B57</f>
        <v>시래기나물</v>
      </c>
      <c r="C52" s="294">
        <f>화!D57+화!H57</f>
        <v>2.9750000000000001</v>
      </c>
      <c r="D52" s="295"/>
      <c r="E52" s="75"/>
      <c r="F52" s="75"/>
      <c r="G52" s="75"/>
      <c r="H52" s="184"/>
    </row>
    <row r="53" spans="1:9" s="83" customFormat="1" ht="18" customHeight="1">
      <c r="A53" s="292" t="str">
        <f>화!A58</f>
        <v>단호박사과범벅</v>
      </c>
      <c r="B53" s="293" t="str">
        <f>화!B58</f>
        <v>단호박</v>
      </c>
      <c r="C53" s="294">
        <f>화!D58+화!H58</f>
        <v>2.9750000000000001</v>
      </c>
      <c r="D53" s="295"/>
      <c r="E53" s="75"/>
      <c r="F53" s="75"/>
      <c r="G53" s="75"/>
      <c r="H53" s="184"/>
    </row>
    <row r="54" spans="1:9" s="83" customFormat="1" ht="18" customHeight="1">
      <c r="A54" s="292">
        <f>화!A59</f>
        <v>0</v>
      </c>
      <c r="B54" s="293" t="str">
        <f>화!B59</f>
        <v>사과,건포도</v>
      </c>
      <c r="C54" s="294">
        <f>화!D59+화!H59</f>
        <v>2.04</v>
      </c>
      <c r="D54" s="295"/>
      <c r="E54" s="75"/>
      <c r="F54" s="75"/>
      <c r="G54" s="75"/>
      <c r="H54" s="184"/>
    </row>
    <row r="55" spans="1:9" s="83" customFormat="1" ht="18" customHeight="1">
      <c r="A55" s="292">
        <f>화!A60</f>
        <v>0</v>
      </c>
      <c r="B55" s="293" t="str">
        <f>화!B60</f>
        <v>마요네즈</v>
      </c>
      <c r="C55" s="294">
        <f>화!D60+화!H60</f>
        <v>1.02</v>
      </c>
      <c r="D55" s="295"/>
      <c r="E55" s="75"/>
      <c r="F55" s="75"/>
      <c r="G55" s="75"/>
      <c r="H55" s="184"/>
    </row>
    <row r="56" spans="1:9" s="83" customFormat="1" ht="18" customHeight="1">
      <c r="A56" s="292">
        <f>화!A61</f>
        <v>0</v>
      </c>
      <c r="B56" s="293">
        <f>화!B61</f>
        <v>0</v>
      </c>
      <c r="C56" s="294">
        <f>화!D61+화!H61</f>
        <v>0</v>
      </c>
      <c r="D56" s="295"/>
      <c r="E56" s="75"/>
      <c r="F56" s="75"/>
      <c r="G56" s="75"/>
      <c r="H56" s="184"/>
    </row>
    <row r="57" spans="1:9" s="83" customFormat="1" ht="18" customHeight="1">
      <c r="A57" s="292">
        <f>화!A62</f>
        <v>0</v>
      </c>
      <c r="B57" s="293">
        <f>화!B62</f>
        <v>0</v>
      </c>
      <c r="C57" s="294">
        <f>화!D62+화!H62</f>
        <v>0</v>
      </c>
      <c r="D57" s="295"/>
      <c r="E57" s="75"/>
      <c r="F57" s="75"/>
      <c r="G57" s="75"/>
      <c r="H57" s="184"/>
      <c r="I57" s="75"/>
    </row>
    <row r="58" spans="1:9" s="83" customFormat="1" ht="18" customHeight="1">
      <c r="A58" s="519" t="s">
        <v>299</v>
      </c>
      <c r="B58" s="293"/>
      <c r="C58" s="294"/>
      <c r="D58" s="295"/>
      <c r="E58" s="75"/>
      <c r="F58" s="75"/>
      <c r="G58" s="75"/>
      <c r="H58" s="184"/>
      <c r="I58" s="75"/>
    </row>
    <row r="59" spans="1:9" s="83" customFormat="1" ht="18" customHeight="1">
      <c r="A59" s="292"/>
      <c r="B59" s="293"/>
      <c r="C59" s="294"/>
      <c r="D59" s="295"/>
      <c r="E59" s="75"/>
      <c r="F59" s="75"/>
      <c r="G59" s="75"/>
      <c r="H59" s="184"/>
      <c r="I59" s="75"/>
    </row>
    <row r="60" spans="1:9" s="83" customFormat="1" ht="18" customHeight="1">
      <c r="A60" s="292"/>
      <c r="B60" s="293"/>
      <c r="C60" s="294"/>
      <c r="D60" s="295"/>
      <c r="E60" s="75"/>
      <c r="F60" s="75"/>
      <c r="G60" s="75"/>
      <c r="H60" s="184"/>
      <c r="I60" s="75"/>
    </row>
    <row r="61" spans="1:9" ht="18" customHeight="1">
      <c r="A61" s="292"/>
      <c r="B61" s="293"/>
      <c r="C61" s="294"/>
    </row>
  </sheetData>
  <mergeCells count="17">
    <mergeCell ref="F39:G39"/>
    <mergeCell ref="F45:F46"/>
    <mergeCell ref="G45:G46"/>
    <mergeCell ref="A31:D31"/>
    <mergeCell ref="B33:D33"/>
    <mergeCell ref="E33:F33"/>
    <mergeCell ref="A35:B35"/>
    <mergeCell ref="D35:D36"/>
    <mergeCell ref="H35:H36"/>
    <mergeCell ref="A1:D1"/>
    <mergeCell ref="E1:H1"/>
    <mergeCell ref="B3:D3"/>
    <mergeCell ref="F3:H3"/>
    <mergeCell ref="A5:B5"/>
    <mergeCell ref="D5:D6"/>
    <mergeCell ref="E5:F5"/>
    <mergeCell ref="H5:H6"/>
  </mergeCells>
  <phoneticPr fontId="3" type="noConversion"/>
  <pageMargins left="0.53" right="0.23622047244094491" top="0.47" bottom="0.19685039370078741" header="0.35" footer="0.15748031496062992"/>
  <pageSetup paperSize="9" scale="134" orientation="portrait" horizontalDpi="300" verticalDpi="300" r:id="rId1"/>
  <headerFooter alignWithMargins="0"/>
  <rowBreaks count="1" manualBreakCount="1">
    <brk id="30" max="3" man="1"/>
  </rowBreaks>
  <colBreaks count="2" manualBreakCount="2">
    <brk id="4" max="61" man="1"/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5"/>
  <sheetViews>
    <sheetView showZeros="0" view="pageBreakPreview" topLeftCell="A49" zoomScaleSheetLayoutView="100" workbookViewId="0">
      <selection activeCell="B2" sqref="B2:D2"/>
    </sheetView>
  </sheetViews>
  <sheetFormatPr defaultColWidth="8.88671875" defaultRowHeight="18.75"/>
  <cols>
    <col min="1" max="1" width="13.33203125" style="184" customWidth="1"/>
    <col min="2" max="2" width="11.21875" style="184" customWidth="1"/>
    <col min="3" max="3" width="6.44140625" style="204" customWidth="1"/>
    <col min="4" max="4" width="12.109375" style="184" customWidth="1"/>
    <col min="5" max="5" width="13.77734375" style="75" customWidth="1"/>
    <col min="6" max="6" width="11.77734375" style="75" customWidth="1"/>
    <col min="7" max="7" width="6.88671875" style="75" customWidth="1"/>
    <col min="8" max="8" width="12.109375" style="184" customWidth="1"/>
    <col min="9" max="16384" width="8.88671875" style="75"/>
  </cols>
  <sheetData>
    <row r="1" spans="1:21" s="304" customFormat="1" ht="18" customHeight="1">
      <c r="A1" s="800" t="s">
        <v>147</v>
      </c>
      <c r="B1" s="800"/>
      <c r="C1" s="800"/>
      <c r="D1" s="800"/>
      <c r="E1" s="800" t="s">
        <v>148</v>
      </c>
      <c r="F1" s="800"/>
      <c r="G1" s="800"/>
      <c r="H1" s="800"/>
    </row>
    <row r="2" spans="1:21" s="304" customFormat="1" ht="18" customHeight="1">
      <c r="A2" s="279" t="s">
        <v>174</v>
      </c>
      <c r="B2" s="280"/>
      <c r="C2" s="281"/>
      <c r="D2" s="281"/>
      <c r="E2" s="279" t="s">
        <v>174</v>
      </c>
      <c r="F2" s="280"/>
      <c r="G2" s="281"/>
      <c r="H2" s="281"/>
    </row>
    <row r="3" spans="1:21" s="304" customFormat="1" ht="18" customHeight="1">
      <c r="A3" s="282" t="str">
        <f>수!A3</f>
        <v xml:space="preserve">시행일 : </v>
      </c>
      <c r="B3" s="801">
        <f>수!B3</f>
        <v>43516</v>
      </c>
      <c r="C3" s="801"/>
      <c r="D3" s="801"/>
      <c r="E3" s="282" t="str">
        <f>A3</f>
        <v xml:space="preserve">시행일 : </v>
      </c>
      <c r="F3" s="801">
        <f>B3</f>
        <v>43516</v>
      </c>
      <c r="G3" s="801"/>
      <c r="H3" s="801"/>
    </row>
    <row r="4" spans="1:21" ht="6" customHeight="1" thickBot="1">
      <c r="A4" s="81"/>
      <c r="B4" s="82"/>
      <c r="C4" s="77"/>
      <c r="D4" s="77"/>
      <c r="H4" s="77"/>
    </row>
    <row r="5" spans="1:21" s="83" customFormat="1" ht="12.75" customHeight="1">
      <c r="A5" s="802" t="s">
        <v>35</v>
      </c>
      <c r="B5" s="803"/>
      <c r="C5" s="283">
        <f>수!E5+수!I5</f>
        <v>60</v>
      </c>
      <c r="D5" s="804" t="s">
        <v>38</v>
      </c>
      <c r="E5" s="806" t="s">
        <v>39</v>
      </c>
      <c r="F5" s="807"/>
      <c r="G5" s="283">
        <f>수!P5</f>
        <v>60</v>
      </c>
      <c r="H5" s="804" t="s">
        <v>38</v>
      </c>
      <c r="I5" s="90"/>
    </row>
    <row r="6" spans="1:21" s="83" customFormat="1" ht="12.75" customHeight="1" thickBot="1">
      <c r="A6" s="284" t="s">
        <v>41</v>
      </c>
      <c r="B6" s="285" t="s">
        <v>42</v>
      </c>
      <c r="C6" s="286" t="s">
        <v>117</v>
      </c>
      <c r="D6" s="808"/>
      <c r="E6" s="284" t="s">
        <v>41</v>
      </c>
      <c r="F6" s="285" t="s">
        <v>48</v>
      </c>
      <c r="G6" s="286" t="s">
        <v>117</v>
      </c>
      <c r="H6" s="808"/>
      <c r="I6" s="90"/>
    </row>
    <row r="7" spans="1:21" s="83" customFormat="1" ht="18.95" customHeight="1">
      <c r="A7" s="405" t="str">
        <f>수!A7</f>
        <v>잡곡밥</v>
      </c>
      <c r="B7" s="406" t="str">
        <f>수!B7</f>
        <v>쌀</v>
      </c>
      <c r="C7" s="407">
        <f>수!D7+수!H7</f>
        <v>4.2</v>
      </c>
      <c r="D7" s="408">
        <f>수!K7</f>
        <v>0</v>
      </c>
      <c r="E7" s="287" t="str">
        <f>수!L7</f>
        <v>잡곡밥</v>
      </c>
      <c r="F7" s="288" t="str">
        <f>수!M7</f>
        <v>쌀</v>
      </c>
      <c r="G7" s="289">
        <f>수!O7</f>
        <v>4.2</v>
      </c>
      <c r="H7" s="290">
        <f>수!R7</f>
        <v>0</v>
      </c>
      <c r="I7" s="90"/>
    </row>
    <row r="8" spans="1:21" s="83" customFormat="1" ht="18.95" customHeight="1">
      <c r="A8" s="409">
        <f>수!A8</f>
        <v>0</v>
      </c>
      <c r="B8" s="410" t="str">
        <f>수!B8</f>
        <v>늘보리</v>
      </c>
      <c r="C8" s="411">
        <f>수!D8+수!H8</f>
        <v>0.18</v>
      </c>
      <c r="D8" s="412">
        <f>수!K8</f>
        <v>0</v>
      </c>
      <c r="E8" s="292">
        <f>수!L8</f>
        <v>0</v>
      </c>
      <c r="F8" s="293" t="str">
        <f>수!M8</f>
        <v>늘보리</v>
      </c>
      <c r="G8" s="294">
        <f>수!O8</f>
        <v>0.18</v>
      </c>
      <c r="H8" s="295">
        <f>수!R8</f>
        <v>0</v>
      </c>
      <c r="I8" s="90"/>
    </row>
    <row r="9" spans="1:21" s="83" customFormat="1" ht="18.95" customHeight="1">
      <c r="A9" s="409" t="str">
        <f>수!A9</f>
        <v>크림스프</v>
      </c>
      <c r="B9" s="410" t="str">
        <f>수!B9</f>
        <v>크림스프</v>
      </c>
      <c r="C9" s="411">
        <f>수!D9+수!H9</f>
        <v>0.9</v>
      </c>
      <c r="D9" s="412">
        <f>수!K9</f>
        <v>0</v>
      </c>
      <c r="E9" s="292" t="str">
        <f>수!L9</f>
        <v>크림스프</v>
      </c>
      <c r="F9" s="293" t="str">
        <f>수!M9</f>
        <v>크림스프</v>
      </c>
      <c r="G9" s="294">
        <f>수!O9</f>
        <v>0.9</v>
      </c>
      <c r="H9" s="295">
        <f>수!R9</f>
        <v>0</v>
      </c>
      <c r="I9" s="90"/>
    </row>
    <row r="10" spans="1:21" s="83" customFormat="1" ht="18.95" customHeight="1">
      <c r="A10" s="409">
        <f>수!A10</f>
        <v>0</v>
      </c>
      <c r="B10" s="410">
        <f>수!B10</f>
        <v>0</v>
      </c>
      <c r="C10" s="411">
        <f>수!D10+수!H10</f>
        <v>0</v>
      </c>
      <c r="D10" s="412">
        <f>수!K10</f>
        <v>0</v>
      </c>
      <c r="E10" s="292">
        <f>수!L10</f>
        <v>0</v>
      </c>
      <c r="F10" s="293">
        <f>수!M10</f>
        <v>0</v>
      </c>
      <c r="G10" s="294">
        <f>수!O10</f>
        <v>0</v>
      </c>
      <c r="H10" s="295">
        <f>수!R10</f>
        <v>0</v>
      </c>
      <c r="I10" s="90"/>
    </row>
    <row r="11" spans="1:21" s="83" customFormat="1" ht="18.95" customHeight="1">
      <c r="A11" s="409" t="str">
        <f>수!A11</f>
        <v>콩나물국</v>
      </c>
      <c r="B11" s="410" t="str">
        <f>수!B11</f>
        <v>콩나물</v>
      </c>
      <c r="C11" s="411">
        <f>수!D11+수!H11</f>
        <v>2.52</v>
      </c>
      <c r="D11" s="412"/>
      <c r="E11" s="292" t="str">
        <f>수!L11</f>
        <v>계란파국</v>
      </c>
      <c r="F11" s="293" t="str">
        <f>수!M11</f>
        <v>계란</v>
      </c>
      <c r="G11" s="294">
        <f>수!O11</f>
        <v>1.5</v>
      </c>
      <c r="H11" s="295">
        <f>수!R11</f>
        <v>0</v>
      </c>
      <c r="I11" s="209"/>
      <c r="J11" s="207"/>
      <c r="K11" s="208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s="83" customFormat="1" ht="18.95" customHeight="1">
      <c r="A12" s="409">
        <f>수!A12</f>
        <v>0</v>
      </c>
      <c r="B12" s="410" t="str">
        <f>수!B12</f>
        <v>양파,대파</v>
      </c>
      <c r="C12" s="411">
        <f>수!D12+수!H12</f>
        <v>0.6</v>
      </c>
      <c r="D12" s="412"/>
      <c r="E12" s="292">
        <f>수!L12</f>
        <v>0</v>
      </c>
      <c r="F12" s="293" t="str">
        <f>수!M12</f>
        <v>대파,양파</v>
      </c>
      <c r="G12" s="294">
        <f>수!O12</f>
        <v>0.6</v>
      </c>
      <c r="H12" s="295">
        <f>수!R12</f>
        <v>0</v>
      </c>
      <c r="I12" s="209"/>
      <c r="J12" s="207"/>
      <c r="K12" s="208"/>
      <c r="L12" s="206"/>
      <c r="M12" s="185"/>
      <c r="N12" s="207"/>
      <c r="O12" s="208"/>
      <c r="P12" s="208"/>
      <c r="Q12" s="209"/>
      <c r="R12" s="207"/>
      <c r="S12" s="208"/>
      <c r="T12" s="90"/>
      <c r="U12" s="90"/>
    </row>
    <row r="13" spans="1:21" s="83" customFormat="1" ht="18.95" customHeight="1">
      <c r="A13" s="409" t="str">
        <f>수!A13</f>
        <v>간장닭갈비</v>
      </c>
      <c r="B13" s="410" t="str">
        <f>수!B13</f>
        <v>닭안심</v>
      </c>
      <c r="C13" s="411">
        <f>수!D13+수!H13</f>
        <v>3</v>
      </c>
      <c r="D13" s="412"/>
      <c r="E13" s="292">
        <f>수!L13</f>
        <v>0</v>
      </c>
      <c r="F13" s="293">
        <f>수!M13</f>
        <v>0</v>
      </c>
      <c r="G13" s="294">
        <f>수!O13</f>
        <v>0</v>
      </c>
      <c r="H13" s="295">
        <f>수!R13</f>
        <v>0</v>
      </c>
      <c r="I13" s="90"/>
      <c r="J13" s="113"/>
      <c r="K13" s="113"/>
      <c r="L13" s="206"/>
      <c r="M13" s="185"/>
      <c r="N13" s="207"/>
      <c r="O13" s="208"/>
      <c r="P13" s="208"/>
      <c r="Q13" s="209"/>
      <c r="R13" s="207"/>
      <c r="S13" s="208"/>
      <c r="T13" s="90"/>
      <c r="U13" s="90"/>
    </row>
    <row r="14" spans="1:21" s="83" customFormat="1" ht="18.95" customHeight="1">
      <c r="A14" s="409">
        <f>수!A14</f>
        <v>0</v>
      </c>
      <c r="B14" s="410" t="str">
        <f>수!B14</f>
        <v>피망</v>
      </c>
      <c r="C14" s="411">
        <f>수!D14+수!H14</f>
        <v>0.48</v>
      </c>
      <c r="D14" s="412"/>
      <c r="E14" s="292" t="str">
        <f>수!L14</f>
        <v>함박파인조림</v>
      </c>
      <c r="F14" s="293" t="str">
        <f>수!M14</f>
        <v>함박</v>
      </c>
      <c r="G14" s="294">
        <f>수!O14</f>
        <v>3</v>
      </c>
      <c r="H14" s="295">
        <f>수!R14</f>
        <v>0</v>
      </c>
      <c r="I14" s="90"/>
      <c r="J14" s="113"/>
      <c r="K14" s="113"/>
      <c r="L14" s="206"/>
      <c r="M14" s="185"/>
      <c r="N14" s="207"/>
      <c r="O14" s="208"/>
      <c r="P14" s="208"/>
      <c r="Q14" s="209"/>
      <c r="R14" s="207"/>
      <c r="S14" s="208"/>
      <c r="T14" s="90"/>
      <c r="U14" s="90"/>
    </row>
    <row r="15" spans="1:21" s="83" customFormat="1" ht="18.95" customHeight="1">
      <c r="A15" s="409">
        <f>수!A15</f>
        <v>0</v>
      </c>
      <c r="B15" s="410" t="str">
        <f>수!B15</f>
        <v>양파</v>
      </c>
      <c r="C15" s="411">
        <f>수!D15+수!H15</f>
        <v>0.6</v>
      </c>
      <c r="D15" s="412"/>
      <c r="E15" s="292">
        <f>수!L15</f>
        <v>0</v>
      </c>
      <c r="F15" s="293" t="str">
        <f>수!M15</f>
        <v>파인애플</v>
      </c>
      <c r="G15" s="294">
        <f>수!O15</f>
        <v>1.5</v>
      </c>
      <c r="H15" s="295">
        <f>수!R15</f>
        <v>0</v>
      </c>
      <c r="I15" s="90"/>
      <c r="J15" s="113"/>
      <c r="K15" s="113"/>
      <c r="L15" s="206"/>
      <c r="M15" s="185"/>
      <c r="N15" s="207"/>
      <c r="O15" s="208"/>
      <c r="P15" s="208"/>
      <c r="Q15" s="209"/>
      <c r="R15" s="207"/>
      <c r="S15" s="208"/>
      <c r="T15" s="90"/>
      <c r="U15" s="90"/>
    </row>
    <row r="16" spans="1:21" s="83" customFormat="1" ht="18.95" customHeight="1">
      <c r="A16" s="409">
        <f>수!A16</f>
        <v>0</v>
      </c>
      <c r="B16" s="410" t="str">
        <f>수!B16</f>
        <v>당근</v>
      </c>
      <c r="C16" s="411">
        <f>수!D16+수!H16</f>
        <v>0.6</v>
      </c>
      <c r="D16" s="412"/>
      <c r="E16" s="292">
        <f>수!L16</f>
        <v>0</v>
      </c>
      <c r="F16" s="293" t="str">
        <f>수!M16</f>
        <v>양파,당근</v>
      </c>
      <c r="G16" s="294">
        <f>수!O16</f>
        <v>0.3</v>
      </c>
      <c r="H16" s="295">
        <f>수!R16</f>
        <v>0</v>
      </c>
      <c r="I16" s="90"/>
      <c r="J16" s="113"/>
      <c r="K16" s="113"/>
      <c r="L16" s="206"/>
      <c r="M16" s="185"/>
      <c r="N16" s="207"/>
      <c r="O16" s="208"/>
      <c r="P16" s="208"/>
      <c r="Q16" s="209"/>
      <c r="R16" s="207"/>
      <c r="S16" s="208"/>
      <c r="T16" s="90"/>
      <c r="U16" s="90"/>
    </row>
    <row r="17" spans="1:21" s="83" customFormat="1" ht="18.95" customHeight="1">
      <c r="A17" s="409" t="str">
        <f>수!A17</f>
        <v>배추나물</v>
      </c>
      <c r="B17" s="410" t="str">
        <f>수!B17</f>
        <v>배추</v>
      </c>
      <c r="C17" s="411">
        <f>수!D17+수!H17</f>
        <v>2.52</v>
      </c>
      <c r="D17" s="412"/>
      <c r="E17" s="292">
        <f>수!L17</f>
        <v>0</v>
      </c>
      <c r="F17" s="293">
        <f>수!M17</f>
        <v>0</v>
      </c>
      <c r="G17" s="294">
        <f>수!O17</f>
        <v>0.3</v>
      </c>
      <c r="H17" s="295">
        <f>수!R17</f>
        <v>0</v>
      </c>
      <c r="I17" s="90"/>
      <c r="J17" s="113"/>
      <c r="K17" s="113"/>
      <c r="L17" s="206"/>
      <c r="M17" s="185"/>
      <c r="N17" s="207"/>
      <c r="O17" s="208"/>
      <c r="P17" s="208"/>
      <c r="Q17" s="209"/>
      <c r="R17" s="207"/>
      <c r="S17" s="208"/>
      <c r="T17" s="90"/>
      <c r="U17" s="90"/>
    </row>
    <row r="18" spans="1:21" s="83" customFormat="1" ht="18.95" customHeight="1">
      <c r="A18" s="409">
        <f>수!A18</f>
        <v>0</v>
      </c>
      <c r="B18" s="410" t="str">
        <f>수!B18</f>
        <v>대파</v>
      </c>
      <c r="C18" s="411">
        <f>수!D18+수!H18</f>
        <v>0.24</v>
      </c>
      <c r="D18" s="412"/>
      <c r="E18" s="292" t="str">
        <f>수!L18</f>
        <v>감자채볶음</v>
      </c>
      <c r="F18" s="293" t="str">
        <f>수!M18</f>
        <v>감자</v>
      </c>
      <c r="G18" s="294">
        <f>수!O18</f>
        <v>3</v>
      </c>
      <c r="H18" s="295">
        <f>수!R18</f>
        <v>0</v>
      </c>
      <c r="I18" s="90"/>
      <c r="J18" s="113"/>
      <c r="K18" s="114"/>
      <c r="L18" s="115"/>
      <c r="M18" s="185"/>
      <c r="N18" s="207"/>
      <c r="O18" s="208"/>
      <c r="P18" s="318"/>
      <c r="Q18" s="209"/>
      <c r="R18" s="207"/>
      <c r="S18" s="208"/>
      <c r="T18" s="90"/>
      <c r="U18" s="90"/>
    </row>
    <row r="19" spans="1:21" s="83" customFormat="1" ht="18.95" customHeight="1">
      <c r="A19" s="409">
        <f>수!A19</f>
        <v>0</v>
      </c>
      <c r="B19" s="410">
        <f>수!B19</f>
        <v>0</v>
      </c>
      <c r="C19" s="411">
        <f>수!D19+수!H19</f>
        <v>0</v>
      </c>
      <c r="D19" s="412"/>
      <c r="E19" s="292">
        <f>수!L19</f>
        <v>0</v>
      </c>
      <c r="F19" s="293" t="str">
        <f>수!M19</f>
        <v>양파,당근</v>
      </c>
      <c r="G19" s="294">
        <f>수!O19</f>
        <v>1.68</v>
      </c>
      <c r="H19" s="295">
        <f>수!R19</f>
        <v>0</v>
      </c>
      <c r="I19" s="90"/>
      <c r="J19" s="113"/>
      <c r="K19" s="113"/>
      <c r="L19" s="206"/>
      <c r="M19" s="185"/>
      <c r="N19" s="319"/>
      <c r="O19" s="208"/>
      <c r="P19" s="208"/>
      <c r="Q19" s="209"/>
      <c r="R19" s="319"/>
      <c r="S19" s="208"/>
      <c r="T19" s="90"/>
      <c r="U19" s="90"/>
    </row>
    <row r="20" spans="1:21" s="83" customFormat="1" ht="18.95" customHeight="1">
      <c r="A20" s="409">
        <f>수!A20</f>
        <v>0</v>
      </c>
      <c r="B20" s="410">
        <f>수!B20</f>
        <v>0</v>
      </c>
      <c r="C20" s="411">
        <f>수!D20+수!H20</f>
        <v>0</v>
      </c>
      <c r="D20" s="412"/>
      <c r="E20" s="292">
        <f>수!L20</f>
        <v>0</v>
      </c>
      <c r="F20" s="293">
        <f>수!M20</f>
        <v>0</v>
      </c>
      <c r="G20" s="294">
        <f>수!O20</f>
        <v>2.4</v>
      </c>
      <c r="H20" s="295">
        <f>수!R20</f>
        <v>0</v>
      </c>
      <c r="I20" s="90"/>
      <c r="J20" s="113"/>
      <c r="K20" s="113"/>
      <c r="L20" s="206"/>
      <c r="M20" s="185"/>
      <c r="N20" s="207"/>
      <c r="O20" s="208"/>
      <c r="P20" s="208"/>
      <c r="Q20" s="209"/>
      <c r="R20" s="207"/>
      <c r="S20" s="208"/>
      <c r="T20" s="90"/>
      <c r="U20" s="90"/>
    </row>
    <row r="21" spans="1:21" s="83" customFormat="1" ht="18.95" customHeight="1">
      <c r="A21" s="409">
        <f>수!A21</f>
        <v>0</v>
      </c>
      <c r="B21" s="410">
        <f>수!B21</f>
        <v>0</v>
      </c>
      <c r="C21" s="411">
        <f>수!D21+수!H21</f>
        <v>0</v>
      </c>
      <c r="D21" s="412"/>
      <c r="E21" s="292">
        <f>수!L21</f>
        <v>0</v>
      </c>
      <c r="F21" s="293">
        <f>수!M21</f>
        <v>0</v>
      </c>
      <c r="G21" s="294">
        <f>수!O21</f>
        <v>0</v>
      </c>
      <c r="H21" s="295">
        <f>수!R21</f>
        <v>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s="83" customFormat="1" ht="18.95" customHeight="1">
      <c r="A22" s="409">
        <f>수!A22</f>
        <v>0</v>
      </c>
      <c r="B22" s="410">
        <f>수!B22</f>
        <v>0</v>
      </c>
      <c r="C22" s="411">
        <f>수!D22+수!H22</f>
        <v>0</v>
      </c>
      <c r="D22" s="412"/>
      <c r="E22" s="292">
        <f>수!L22</f>
        <v>0</v>
      </c>
      <c r="F22" s="293">
        <f>수!M22</f>
        <v>0</v>
      </c>
      <c r="G22" s="294">
        <f>수!O22</f>
        <v>0</v>
      </c>
      <c r="H22" s="295">
        <f>수!R25</f>
        <v>0</v>
      </c>
    </row>
    <row r="23" spans="1:21" s="83" customFormat="1" ht="18.95" customHeight="1">
      <c r="A23" s="409" t="str">
        <f>수!A23</f>
        <v>소고기죽</v>
      </c>
      <c r="B23" s="410" t="str">
        <f>수!B23</f>
        <v>소고기</v>
      </c>
      <c r="C23" s="411">
        <f>수!D23+수!H23</f>
        <v>0.48</v>
      </c>
      <c r="D23" s="412"/>
      <c r="E23" s="292">
        <f>수!L23</f>
        <v>0</v>
      </c>
      <c r="F23" s="293">
        <f>수!M23</f>
        <v>0</v>
      </c>
      <c r="G23" s="294">
        <f>수!O23</f>
        <v>0</v>
      </c>
      <c r="H23" s="295"/>
    </row>
    <row r="24" spans="1:21" s="83" customFormat="1" ht="18.95" customHeight="1">
      <c r="A24" s="409" t="str">
        <f>수!A24</f>
        <v>흰죽</v>
      </c>
      <c r="B24" s="410">
        <f>수!B24</f>
        <v>0</v>
      </c>
      <c r="C24" s="411">
        <f>수!D24+수!H24</f>
        <v>0</v>
      </c>
      <c r="D24" s="412"/>
      <c r="E24" s="292">
        <f>수!L24</f>
        <v>0</v>
      </c>
      <c r="F24" s="293">
        <f>수!M24</f>
        <v>0</v>
      </c>
      <c r="G24" s="294">
        <f>수!O24</f>
        <v>0</v>
      </c>
      <c r="H24" s="295"/>
    </row>
    <row r="25" spans="1:21" s="83" customFormat="1" ht="18.95" customHeight="1">
      <c r="A25" s="409"/>
      <c r="B25" s="410"/>
      <c r="C25" s="411"/>
      <c r="D25" s="412"/>
      <c r="E25" s="292">
        <f>수!L25</f>
        <v>0</v>
      </c>
      <c r="F25" s="293">
        <f>수!M25</f>
        <v>0</v>
      </c>
      <c r="G25" s="294">
        <f>수!O25</f>
        <v>0</v>
      </c>
      <c r="H25" s="295"/>
    </row>
    <row r="26" spans="1:21" s="83" customFormat="1" ht="18.95" customHeight="1">
      <c r="A26" s="409"/>
      <c r="B26" s="410"/>
      <c r="C26" s="411"/>
      <c r="D26" s="412"/>
      <c r="E26" s="292">
        <f>수!L26</f>
        <v>0</v>
      </c>
      <c r="F26" s="293">
        <f>수!M26</f>
        <v>0</v>
      </c>
      <c r="G26" s="294">
        <f>수!O26</f>
        <v>0</v>
      </c>
      <c r="H26" s="295"/>
    </row>
    <row r="27" spans="1:21" s="83" customFormat="1" ht="18.95" customHeight="1">
      <c r="A27" s="409" t="str">
        <f>수!A26</f>
        <v>후리가케</v>
      </c>
      <c r="B27" s="410">
        <f>수!B26</f>
        <v>0</v>
      </c>
      <c r="C27" s="411">
        <f>수!D26+수!H26</f>
        <v>0.36</v>
      </c>
      <c r="D27" s="412"/>
      <c r="E27" s="292">
        <f>수!L27</f>
        <v>0</v>
      </c>
      <c r="F27" s="293">
        <f>수!M27</f>
        <v>0</v>
      </c>
      <c r="G27" s="294">
        <f>수!O27</f>
        <v>0</v>
      </c>
      <c r="H27" s="295">
        <f>수!R26</f>
        <v>0</v>
      </c>
    </row>
    <row r="28" spans="1:21" s="83" customFormat="1" ht="18.95" customHeight="1">
      <c r="A28" s="409" t="str">
        <f>수!A27</f>
        <v>엔요</v>
      </c>
      <c r="B28" s="410">
        <f>수!B27</f>
        <v>0</v>
      </c>
      <c r="C28" s="411">
        <f>수!D27+수!H27</f>
        <v>60</v>
      </c>
      <c r="D28" s="412">
        <f>수!K27</f>
        <v>0</v>
      </c>
      <c r="E28" s="292" t="str">
        <f>수!L28</f>
        <v>흰죽</v>
      </c>
      <c r="F28" s="293">
        <f>수!M28</f>
        <v>0</v>
      </c>
      <c r="G28" s="294">
        <f>수!O28</f>
        <v>0</v>
      </c>
      <c r="H28" s="295">
        <f>수!R27</f>
        <v>0</v>
      </c>
    </row>
    <row r="29" spans="1:21" s="83" customFormat="1" ht="18.95" customHeight="1">
      <c r="A29" s="409" t="str">
        <f>수!A29</f>
        <v>생강차</v>
      </c>
      <c r="B29" s="410" t="str">
        <f>수!B29</f>
        <v>생강</v>
      </c>
      <c r="C29" s="411">
        <f>수!D29+수!H29</f>
        <v>0.24</v>
      </c>
      <c r="D29" s="412"/>
      <c r="E29" s="292" t="str">
        <f>수!L29</f>
        <v>포기김치</v>
      </c>
      <c r="F29" s="293" t="str">
        <f>수!M29</f>
        <v>포기김치</v>
      </c>
      <c r="G29" s="294">
        <f>수!O29</f>
        <v>1.5</v>
      </c>
      <c r="H29" s="295"/>
    </row>
    <row r="30" spans="1:21" s="83" customFormat="1" ht="18.95" customHeight="1">
      <c r="A30" s="409" t="str">
        <f>수!A32</f>
        <v>물김치</v>
      </c>
      <c r="B30" s="410" t="str">
        <f>수!B32</f>
        <v>물김치</v>
      </c>
      <c r="C30" s="411">
        <f>수!D32+수!H32</f>
        <v>1.44</v>
      </c>
      <c r="D30" s="412"/>
      <c r="E30" s="292">
        <f>수!L32</f>
        <v>0</v>
      </c>
      <c r="F30" s="293" t="str">
        <f>수!M32</f>
        <v>갖은야채</v>
      </c>
      <c r="G30" s="294">
        <f>수!O32</f>
        <v>0</v>
      </c>
      <c r="H30" s="295"/>
    </row>
    <row r="31" spans="1:21" s="323" customFormat="1" ht="18" customHeight="1">
      <c r="A31" s="800" t="s">
        <v>146</v>
      </c>
      <c r="B31" s="800"/>
      <c r="C31" s="800"/>
      <c r="D31" s="800"/>
      <c r="E31" s="320"/>
      <c r="F31" s="320"/>
      <c r="G31" s="321"/>
      <c r="H31" s="322"/>
    </row>
    <row r="32" spans="1:21" s="323" customFormat="1" ht="18" customHeight="1">
      <c r="A32" s="279" t="s">
        <v>174</v>
      </c>
      <c r="B32" s="280"/>
      <c r="C32" s="281"/>
      <c r="D32" s="281"/>
      <c r="E32" s="320"/>
      <c r="F32" s="320"/>
      <c r="G32" s="321"/>
      <c r="H32" s="322"/>
    </row>
    <row r="33" spans="1:8" s="323" customFormat="1" ht="18" customHeight="1">
      <c r="A33" s="282" t="str">
        <f>A3</f>
        <v xml:space="preserve">시행일 : </v>
      </c>
      <c r="B33" s="801">
        <f>B3</f>
        <v>43516</v>
      </c>
      <c r="C33" s="801"/>
      <c r="D33" s="801"/>
      <c r="E33" s="818"/>
      <c r="F33" s="818"/>
      <c r="G33" s="324"/>
      <c r="H33" s="325"/>
    </row>
    <row r="34" spans="1:8" s="166" customFormat="1" ht="6" customHeight="1" thickBot="1">
      <c r="A34" s="163"/>
      <c r="B34" s="164"/>
      <c r="C34" s="165"/>
      <c r="D34" s="165"/>
      <c r="E34" s="75"/>
      <c r="F34" s="75"/>
      <c r="H34" s="165"/>
    </row>
    <row r="35" spans="1:8" s="83" customFormat="1" ht="12.75" customHeight="1">
      <c r="A35" s="809" t="s">
        <v>118</v>
      </c>
      <c r="B35" s="810"/>
      <c r="C35" s="283">
        <f>수!E39+수!I39</f>
        <v>100</v>
      </c>
      <c r="D35" s="804" t="s">
        <v>119</v>
      </c>
      <c r="E35" s="75"/>
      <c r="F35" s="75"/>
      <c r="G35" s="305"/>
      <c r="H35" s="602"/>
    </row>
    <row r="36" spans="1:8" s="83" customFormat="1" ht="12.75" customHeight="1" thickBot="1">
      <c r="A36" s="284" t="s">
        <v>120</v>
      </c>
      <c r="B36" s="285" t="s">
        <v>121</v>
      </c>
      <c r="C36" s="286" t="s">
        <v>122</v>
      </c>
      <c r="D36" s="808"/>
      <c r="E36" s="75"/>
      <c r="F36" s="312"/>
      <c r="G36" s="316"/>
      <c r="H36" s="602"/>
    </row>
    <row r="37" spans="1:8" s="418" customFormat="1" ht="17.100000000000001" customHeight="1">
      <c r="A37" s="405" t="str">
        <f>수!A41</f>
        <v>잡곡밥</v>
      </c>
      <c r="B37" s="406" t="str">
        <f>수!B41</f>
        <v>쌀</v>
      </c>
      <c r="C37" s="407">
        <f>수!D41+수!H41</f>
        <v>7.6</v>
      </c>
      <c r="D37" s="414">
        <f>수!K41</f>
        <v>0</v>
      </c>
      <c r="E37" s="415"/>
      <c r="F37" s="416"/>
      <c r="G37" s="417"/>
    </row>
    <row r="38" spans="1:8" s="418" customFormat="1" ht="17.100000000000001" customHeight="1">
      <c r="A38" s="409">
        <f>수!A42</f>
        <v>0</v>
      </c>
      <c r="B38" s="410" t="str">
        <f>수!B42</f>
        <v>늘보리</v>
      </c>
      <c r="C38" s="411">
        <f>수!D42+수!H42</f>
        <v>0.40500000000000003</v>
      </c>
      <c r="D38" s="412">
        <f>수!K42</f>
        <v>0</v>
      </c>
      <c r="E38" s="415"/>
      <c r="F38" s="416"/>
      <c r="G38" s="417"/>
    </row>
    <row r="39" spans="1:8" s="418" customFormat="1" ht="17.100000000000001" customHeight="1">
      <c r="A39" s="409" t="str">
        <f>수!A43</f>
        <v>크림스프</v>
      </c>
      <c r="B39" s="410" t="str">
        <f>수!B43</f>
        <v>크림스프</v>
      </c>
      <c r="C39" s="411">
        <f>수!D43+수!H43</f>
        <v>1.05</v>
      </c>
      <c r="D39" s="412"/>
      <c r="E39" s="415"/>
      <c r="F39" s="798"/>
      <c r="G39" s="814"/>
    </row>
    <row r="40" spans="1:8" s="418" customFormat="1" ht="17.100000000000001" customHeight="1">
      <c r="A40" s="409" t="str">
        <f>수!A45</f>
        <v>미역국</v>
      </c>
      <c r="B40" s="410" t="str">
        <f>수!B45</f>
        <v>미역</v>
      </c>
      <c r="C40" s="411">
        <f>수!D45+수!H45</f>
        <v>0.51</v>
      </c>
      <c r="D40" s="412"/>
      <c r="E40" s="415"/>
      <c r="F40" s="413"/>
      <c r="G40" s="419"/>
    </row>
    <row r="41" spans="1:8" s="418" customFormat="1" ht="17.100000000000001" customHeight="1">
      <c r="A41" s="409">
        <f>수!A46</f>
        <v>0</v>
      </c>
      <c r="B41" s="410">
        <f>수!B46</f>
        <v>0</v>
      </c>
      <c r="C41" s="411">
        <f>수!D46+수!H46</f>
        <v>0.85</v>
      </c>
      <c r="D41" s="412"/>
      <c r="E41" s="415"/>
      <c r="F41" s="420"/>
      <c r="G41" s="421"/>
    </row>
    <row r="42" spans="1:8" s="418" customFormat="1" ht="17.100000000000001" customHeight="1">
      <c r="A42" s="409">
        <f>수!A47</f>
        <v>0</v>
      </c>
      <c r="B42" s="410">
        <f>수!B47</f>
        <v>0</v>
      </c>
      <c r="C42" s="411">
        <f>수!D47+수!H47</f>
        <v>0.17</v>
      </c>
      <c r="D42" s="412"/>
      <c r="E42" s="415"/>
      <c r="F42" s="420"/>
      <c r="G42" s="422"/>
    </row>
    <row r="43" spans="1:8" s="418" customFormat="1" ht="17.100000000000001" customHeight="1">
      <c r="A43" s="409" t="str">
        <f>수!A48</f>
        <v>하이라이스</v>
      </c>
      <c r="B43" s="410" t="str">
        <f>수!B48</f>
        <v>하이스분말</v>
      </c>
      <c r="C43" s="411">
        <f>수!D48+수!H48</f>
        <v>1.53</v>
      </c>
      <c r="D43" s="412"/>
      <c r="E43" s="415"/>
      <c r="F43" s="420"/>
      <c r="G43" s="422"/>
    </row>
    <row r="44" spans="1:8" s="418" customFormat="1" ht="17.100000000000001" customHeight="1">
      <c r="A44" s="409">
        <f>수!A49</f>
        <v>0</v>
      </c>
      <c r="B44" s="410" t="str">
        <f>수!B49</f>
        <v>감자,양파</v>
      </c>
      <c r="C44" s="411">
        <f>수!D49+수!H49</f>
        <v>3.9950000000000001</v>
      </c>
      <c r="D44" s="412"/>
      <c r="E44" s="415"/>
      <c r="F44" s="413"/>
      <c r="G44" s="419"/>
    </row>
    <row r="45" spans="1:8" s="418" customFormat="1" ht="17.100000000000001" customHeight="1">
      <c r="A45" s="409">
        <f>수!A50</f>
        <v>0</v>
      </c>
      <c r="B45" s="410" t="str">
        <f>수!B50</f>
        <v>당근</v>
      </c>
      <c r="C45" s="411">
        <f>수!D50+수!H50</f>
        <v>1.02</v>
      </c>
      <c r="D45" s="412"/>
      <c r="E45" s="415"/>
      <c r="F45" s="420"/>
      <c r="G45" s="421"/>
    </row>
    <row r="46" spans="1:8" s="418" customFormat="1" ht="17.100000000000001" customHeight="1">
      <c r="A46" s="409">
        <f>수!A51</f>
        <v>0</v>
      </c>
      <c r="B46" s="410" t="str">
        <f>수!B51</f>
        <v>돼지고기</v>
      </c>
      <c r="C46" s="411">
        <f>수!D51+수!H51</f>
        <v>2.04</v>
      </c>
      <c r="D46" s="412">
        <f>수!K55</f>
        <v>0</v>
      </c>
      <c r="E46" s="415"/>
      <c r="F46" s="815"/>
      <c r="G46" s="816"/>
    </row>
    <row r="47" spans="1:8" s="418" customFormat="1" ht="17.100000000000001" customHeight="1">
      <c r="A47" s="409">
        <f>수!A52</f>
        <v>0</v>
      </c>
      <c r="B47" s="410">
        <f>수!B52</f>
        <v>0</v>
      </c>
      <c r="C47" s="411">
        <f>수!D52+수!H52</f>
        <v>4.25</v>
      </c>
      <c r="D47" s="412">
        <f>수!K56</f>
        <v>0</v>
      </c>
      <c r="E47" s="415"/>
      <c r="F47" s="816"/>
      <c r="G47" s="816"/>
    </row>
    <row r="48" spans="1:8" s="418" customFormat="1" ht="17.100000000000001" customHeight="1">
      <c r="A48" s="409" t="str">
        <f>수!A53</f>
        <v>오징어까스</v>
      </c>
      <c r="B48" s="410" t="str">
        <f>수!B53</f>
        <v>오징어까스</v>
      </c>
      <c r="C48" s="411">
        <f>수!D53+수!H53</f>
        <v>3.9950000000000001</v>
      </c>
      <c r="D48" s="412">
        <f>수!K57</f>
        <v>0</v>
      </c>
      <c r="E48" s="415"/>
      <c r="F48" s="420"/>
      <c r="G48" s="423"/>
    </row>
    <row r="49" spans="1:7" s="418" customFormat="1" ht="17.100000000000001" customHeight="1">
      <c r="A49" s="409">
        <f>수!A54</f>
        <v>0</v>
      </c>
      <c r="B49" s="410" t="str">
        <f>수!B54</f>
        <v>탈탈소스</v>
      </c>
      <c r="C49" s="411">
        <f>수!D54+수!H54</f>
        <v>3.9950000000000001</v>
      </c>
      <c r="D49" s="412">
        <f>수!K58</f>
        <v>0</v>
      </c>
      <c r="E49" s="415"/>
      <c r="F49" s="415"/>
      <c r="G49" s="415"/>
    </row>
    <row r="50" spans="1:7" s="418" customFormat="1" ht="17.100000000000001" customHeight="1">
      <c r="A50" s="409">
        <f>수!A55</f>
        <v>0</v>
      </c>
      <c r="B50" s="410">
        <f>수!B55</f>
        <v>0</v>
      </c>
      <c r="C50" s="411">
        <f>수!D55+수!H55</f>
        <v>0</v>
      </c>
      <c r="D50" s="412"/>
      <c r="E50" s="415"/>
      <c r="F50" s="415"/>
      <c r="G50" s="415"/>
    </row>
    <row r="51" spans="1:7" s="418" customFormat="1" ht="17.100000000000001" customHeight="1">
      <c r="A51" s="409" t="str">
        <f>수!A56</f>
        <v>오복채</v>
      </c>
      <c r="B51" s="410" t="str">
        <f>수!B56</f>
        <v>오복채</v>
      </c>
      <c r="C51" s="411">
        <f>수!D56+수!H56</f>
        <v>2.9750000000000001</v>
      </c>
      <c r="D51" s="412"/>
      <c r="E51" s="415"/>
      <c r="F51" s="415"/>
      <c r="G51" s="415"/>
    </row>
    <row r="52" spans="1:7" s="418" customFormat="1" ht="17.100000000000001" customHeight="1">
      <c r="A52" s="409">
        <f>수!A57</f>
        <v>0</v>
      </c>
      <c r="B52" s="410">
        <f>수!B57</f>
        <v>0</v>
      </c>
      <c r="C52" s="411">
        <f>수!D57+수!H57</f>
        <v>0</v>
      </c>
      <c r="D52" s="412"/>
      <c r="E52" s="415"/>
      <c r="F52" s="415"/>
      <c r="G52" s="415"/>
    </row>
    <row r="53" spans="1:7" s="418" customFormat="1" ht="17.100000000000001" customHeight="1">
      <c r="A53" s="409">
        <f>수!A58</f>
        <v>0</v>
      </c>
      <c r="B53" s="410" t="str">
        <f>수!B58</f>
        <v xml:space="preserve"> </v>
      </c>
      <c r="C53" s="411">
        <f>수!D58+수!H58</f>
        <v>0</v>
      </c>
      <c r="D53" s="412"/>
      <c r="E53" s="415"/>
      <c r="F53" s="415"/>
      <c r="G53" s="415"/>
    </row>
    <row r="54" spans="1:7" s="418" customFormat="1" ht="17.100000000000001" customHeight="1">
      <c r="A54" s="409">
        <f>수!A59</f>
        <v>0</v>
      </c>
      <c r="B54" s="410" t="str">
        <f>수!B59</f>
        <v xml:space="preserve"> </v>
      </c>
      <c r="C54" s="411">
        <f>수!D59+수!H59</f>
        <v>0</v>
      </c>
      <c r="D54" s="412"/>
      <c r="E54" s="415"/>
      <c r="F54" s="415"/>
      <c r="G54" s="415"/>
    </row>
    <row r="55" spans="1:7" s="418" customFormat="1" ht="17.100000000000001" customHeight="1">
      <c r="A55" s="409">
        <f>수!A60</f>
        <v>0</v>
      </c>
      <c r="B55" s="410">
        <f>수!B60</f>
        <v>0</v>
      </c>
      <c r="C55" s="411">
        <f>수!D60+수!H60</f>
        <v>0</v>
      </c>
      <c r="D55" s="412"/>
      <c r="E55" s="415"/>
      <c r="F55" s="415"/>
      <c r="G55" s="415"/>
    </row>
    <row r="56" spans="1:7" s="418" customFormat="1" ht="17.100000000000001" customHeight="1">
      <c r="A56" s="409">
        <f>수!A61</f>
        <v>0</v>
      </c>
      <c r="B56" s="410">
        <f>수!B61</f>
        <v>0</v>
      </c>
      <c r="C56" s="411">
        <f>수!D61+수!H61</f>
        <v>0</v>
      </c>
      <c r="D56" s="412"/>
      <c r="E56" s="415"/>
      <c r="F56" s="415"/>
      <c r="G56" s="415"/>
    </row>
    <row r="57" spans="1:7" s="418" customFormat="1" ht="17.100000000000001" customHeight="1">
      <c r="A57" s="409">
        <f>수!A62</f>
        <v>0</v>
      </c>
      <c r="B57" s="410">
        <f>수!B62</f>
        <v>0</v>
      </c>
      <c r="C57" s="411">
        <f>수!D62+수!H62</f>
        <v>0</v>
      </c>
      <c r="D57" s="412"/>
      <c r="E57" s="415"/>
      <c r="F57" s="415"/>
      <c r="G57" s="415"/>
    </row>
    <row r="58" spans="1:7" s="418" customFormat="1" ht="17.100000000000001" customHeight="1">
      <c r="A58" s="409">
        <f>수!A63</f>
        <v>0</v>
      </c>
      <c r="B58" s="410">
        <f>수!B63</f>
        <v>0</v>
      </c>
      <c r="C58" s="411">
        <f>수!D63+수!H63</f>
        <v>0</v>
      </c>
      <c r="D58" s="412"/>
      <c r="E58" s="415"/>
      <c r="F58" s="415"/>
      <c r="G58" s="415"/>
    </row>
    <row r="59" spans="1:7" s="418" customFormat="1" ht="17.100000000000001" customHeight="1">
      <c r="A59" s="409">
        <f>수!A64</f>
        <v>0</v>
      </c>
      <c r="B59" s="410">
        <f>수!B64</f>
        <v>0</v>
      </c>
      <c r="C59" s="411">
        <f>수!D64+수!H64</f>
        <v>0</v>
      </c>
      <c r="D59" s="412"/>
      <c r="E59" s="415"/>
      <c r="F59" s="415"/>
      <c r="G59" s="415"/>
    </row>
    <row r="60" spans="1:7" s="418" customFormat="1" ht="17.100000000000001" customHeight="1">
      <c r="A60" s="409">
        <f>수!A65</f>
        <v>0</v>
      </c>
      <c r="B60" s="410">
        <f>수!B65</f>
        <v>0</v>
      </c>
      <c r="C60" s="411">
        <f>수!D65+수!H65</f>
        <v>0</v>
      </c>
      <c r="D60" s="412"/>
      <c r="E60" s="415"/>
      <c r="F60" s="415"/>
      <c r="G60" s="415"/>
    </row>
    <row r="61" spans="1:7" s="418" customFormat="1" ht="17.100000000000001" customHeight="1">
      <c r="A61" s="409">
        <f>수!A66</f>
        <v>0</v>
      </c>
      <c r="B61" s="410">
        <f>수!B66</f>
        <v>0</v>
      </c>
      <c r="C61" s="411">
        <f>수!D66+수!H66</f>
        <v>0</v>
      </c>
      <c r="D61" s="412"/>
      <c r="E61" s="415"/>
      <c r="F61" s="415"/>
      <c r="G61" s="415"/>
    </row>
    <row r="62" spans="1:7" s="418" customFormat="1" ht="17.100000000000001" customHeight="1">
      <c r="A62" s="409">
        <f>수!A67</f>
        <v>0</v>
      </c>
      <c r="B62" s="410">
        <f>수!B67</f>
        <v>0</v>
      </c>
      <c r="C62" s="411">
        <f>수!D67+수!H67</f>
        <v>0</v>
      </c>
      <c r="D62" s="412"/>
      <c r="E62" s="415"/>
      <c r="F62" s="415"/>
      <c r="G62" s="415"/>
    </row>
    <row r="63" spans="1:7" s="418" customFormat="1" ht="17.100000000000001" customHeight="1">
      <c r="A63" s="409" t="str">
        <f>수!A68</f>
        <v>흰죽</v>
      </c>
      <c r="B63" s="410">
        <f>수!B68</f>
        <v>0</v>
      </c>
      <c r="C63" s="411">
        <f>수!D68+수!H68</f>
        <v>0</v>
      </c>
      <c r="D63" s="412"/>
      <c r="E63" s="415"/>
      <c r="F63" s="415"/>
      <c r="G63" s="415"/>
    </row>
    <row r="64" spans="1:7" s="418" customFormat="1" ht="17.100000000000001" customHeight="1">
      <c r="A64" s="409" t="str">
        <f>수!A69</f>
        <v>게살죽</v>
      </c>
      <c r="B64" s="410" t="str">
        <f>수!B69</f>
        <v>크래미</v>
      </c>
      <c r="C64" s="411">
        <f>수!D69+수!H69</f>
        <v>2.5499999999999998</v>
      </c>
      <c r="D64" s="412"/>
      <c r="E64" s="415"/>
      <c r="F64" s="415"/>
      <c r="G64" s="415"/>
    </row>
    <row r="65" spans="1:9" s="418" customFormat="1" ht="17.100000000000001" customHeight="1">
      <c r="A65" s="409">
        <f>수!A70</f>
        <v>0</v>
      </c>
      <c r="B65" s="410" t="str">
        <f>수!B70</f>
        <v>갖은야채</v>
      </c>
      <c r="C65" s="411">
        <f>수!D70+수!H70</f>
        <v>0</v>
      </c>
      <c r="D65" s="412"/>
      <c r="E65" s="415"/>
      <c r="F65" s="415"/>
      <c r="G65" s="415"/>
    </row>
    <row r="66" spans="1:9" s="418" customFormat="1" ht="17.100000000000001" customHeight="1">
      <c r="A66" s="409" t="str">
        <f>수!A71</f>
        <v>단호박찜</v>
      </c>
      <c r="B66" s="410">
        <f>수!B71</f>
        <v>0</v>
      </c>
      <c r="C66" s="411">
        <f>수!D71+수!H71</f>
        <v>7.65</v>
      </c>
      <c r="D66" s="412"/>
      <c r="E66" s="415"/>
      <c r="F66" s="415"/>
      <c r="G66" s="415"/>
    </row>
    <row r="67" spans="1:9" s="418" customFormat="1" ht="17.100000000000001" customHeight="1">
      <c r="A67" s="409" t="str">
        <f>수!A72</f>
        <v>요플레</v>
      </c>
      <c r="B67" s="410">
        <f>수!B72</f>
        <v>0</v>
      </c>
      <c r="C67" s="411">
        <f>수!D72+수!H72</f>
        <v>56.61</v>
      </c>
      <c r="D67" s="412"/>
      <c r="E67" s="415"/>
      <c r="F67" s="415"/>
      <c r="G67" s="415"/>
    </row>
    <row r="68" spans="1:9" s="418" customFormat="1" ht="17.100000000000001" customHeight="1">
      <c r="A68" s="409" t="str">
        <f>수!A73</f>
        <v>포기김치</v>
      </c>
      <c r="B68" s="410" t="str">
        <f>수!B73</f>
        <v>포기김치</v>
      </c>
      <c r="C68" s="411">
        <f>수!D73+수!H73</f>
        <v>2.25</v>
      </c>
      <c r="D68" s="412"/>
      <c r="E68" s="415"/>
      <c r="F68" s="415"/>
      <c r="G68" s="415"/>
    </row>
    <row r="69" spans="1:9" s="418" customFormat="1" ht="17.100000000000001" customHeight="1">
      <c r="A69" s="409" t="str">
        <f>수!A74</f>
        <v>백김치</v>
      </c>
      <c r="B69" s="410" t="str">
        <f>수!B74</f>
        <v>물김치</v>
      </c>
      <c r="C69" s="411">
        <f>수!D74+수!H74</f>
        <v>2.79</v>
      </c>
      <c r="D69" s="412"/>
      <c r="E69" s="415"/>
      <c r="F69" s="415"/>
      <c r="G69" s="415"/>
    </row>
    <row r="70" spans="1:9" s="90" customFormat="1" ht="12.75" customHeight="1">
      <c r="A70" s="113"/>
      <c r="B70" s="113"/>
      <c r="C70" s="185"/>
      <c r="D70" s="248"/>
      <c r="E70" s="78"/>
      <c r="F70" s="78"/>
      <c r="G70" s="78"/>
      <c r="H70" s="239"/>
      <c r="I70" s="78"/>
    </row>
    <row r="71" spans="1:9" s="90" customFormat="1" ht="12.75" customHeight="1">
      <c r="A71" s="113"/>
      <c r="B71" s="113"/>
      <c r="C71" s="185"/>
      <c r="D71" s="248"/>
      <c r="E71" s="78"/>
      <c r="F71" s="78"/>
      <c r="G71" s="78"/>
      <c r="H71" s="239"/>
      <c r="I71" s="78"/>
    </row>
    <row r="72" spans="1:9" s="90" customFormat="1" ht="12.75" customHeight="1">
      <c r="A72" s="113"/>
      <c r="B72" s="113"/>
      <c r="C72" s="185"/>
      <c r="D72" s="248"/>
      <c r="E72" s="78"/>
      <c r="F72" s="78"/>
      <c r="G72" s="78"/>
      <c r="H72" s="239"/>
      <c r="I72" s="78"/>
    </row>
    <row r="73" spans="1:9" s="90" customFormat="1" ht="12.75" customHeight="1">
      <c r="A73" s="113"/>
      <c r="B73" s="113"/>
      <c r="C73" s="185"/>
      <c r="D73" s="248"/>
      <c r="E73" s="78"/>
      <c r="F73" s="78"/>
      <c r="G73" s="78"/>
      <c r="H73" s="239"/>
      <c r="I73" s="78"/>
    </row>
    <row r="74" spans="1:9" s="90" customFormat="1" ht="12.75" customHeight="1">
      <c r="A74" s="817"/>
      <c r="B74" s="817"/>
      <c r="C74" s="182"/>
      <c r="D74" s="317"/>
      <c r="E74" s="78"/>
      <c r="F74" s="78"/>
      <c r="G74" s="78"/>
      <c r="H74" s="239"/>
      <c r="I74" s="78"/>
    </row>
    <row r="75" spans="1:9" s="78" customFormat="1">
      <c r="A75" s="239"/>
      <c r="B75" s="239"/>
      <c r="C75" s="326"/>
      <c r="D75" s="239"/>
      <c r="H75" s="239"/>
    </row>
  </sheetData>
  <mergeCells count="18">
    <mergeCell ref="F39:G39"/>
    <mergeCell ref="F46:F47"/>
    <mergeCell ref="G46:G47"/>
    <mergeCell ref="A74:B74"/>
    <mergeCell ref="A31:D31"/>
    <mergeCell ref="B33:D33"/>
    <mergeCell ref="E33:F33"/>
    <mergeCell ref="A35:B35"/>
    <mergeCell ref="D35:D36"/>
    <mergeCell ref="H35:H36"/>
    <mergeCell ref="A1:D1"/>
    <mergeCell ref="E1:H1"/>
    <mergeCell ref="B3:D3"/>
    <mergeCell ref="F3:H3"/>
    <mergeCell ref="A5:B5"/>
    <mergeCell ref="D5:D6"/>
    <mergeCell ref="E5:F5"/>
    <mergeCell ref="H5:H6"/>
  </mergeCells>
  <phoneticPr fontId="3" type="noConversion"/>
  <pageMargins left="0.59055118110236227" right="0.27559055118110237" top="0.51181102362204722" bottom="0.19685039370078741" header="0.19685039370078741" footer="0.15748031496062992"/>
  <pageSetup paperSize="9" scale="113" orientation="portrait" horizontalDpi="300" verticalDpi="300" r:id="rId1"/>
  <headerFooter alignWithMargins="0"/>
  <rowBreaks count="2" manualBreakCount="2">
    <brk id="30" max="3" man="1"/>
    <brk id="69" max="7" man="1"/>
  </rowBreaks>
  <colBreaks count="2" manualBreakCount="2">
    <brk id="4" max="65" man="1"/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1"/>
  <sheetViews>
    <sheetView showZeros="0" view="pageBreakPreview" topLeftCell="A28" zoomScale="85" zoomScaleSheetLayoutView="85" workbookViewId="0">
      <selection activeCell="B2" sqref="B2:D2"/>
    </sheetView>
  </sheetViews>
  <sheetFormatPr defaultColWidth="8.88671875" defaultRowHeight="18.75"/>
  <cols>
    <col min="1" max="1" width="15.109375" style="184" customWidth="1"/>
    <col min="2" max="2" width="11.6640625" style="184" customWidth="1"/>
    <col min="3" max="3" width="5.88671875" style="204" customWidth="1"/>
    <col min="4" max="4" width="12.77734375" style="184" customWidth="1"/>
    <col min="5" max="5" width="14.44140625" style="75" customWidth="1"/>
    <col min="6" max="6" width="11" style="75" customWidth="1"/>
    <col min="7" max="7" width="6.88671875" style="75" customWidth="1"/>
    <col min="8" max="8" width="12.109375" style="184" customWidth="1"/>
    <col min="9" max="16384" width="8.88671875" style="75"/>
  </cols>
  <sheetData>
    <row r="1" spans="1:8" ht="24" customHeight="1">
      <c r="A1" s="800" t="s">
        <v>147</v>
      </c>
      <c r="B1" s="800"/>
      <c r="C1" s="800"/>
      <c r="D1" s="800"/>
      <c r="E1" s="800" t="s">
        <v>148</v>
      </c>
      <c r="F1" s="800"/>
      <c r="G1" s="800"/>
      <c r="H1" s="800"/>
    </row>
    <row r="2" spans="1:8" ht="18" customHeight="1">
      <c r="A2" s="279" t="s">
        <v>174</v>
      </c>
      <c r="B2" s="280"/>
      <c r="C2" s="281"/>
      <c r="D2" s="281"/>
      <c r="E2" s="279" t="s">
        <v>174</v>
      </c>
      <c r="F2" s="280"/>
      <c r="G2" s="281"/>
      <c r="H2" s="281"/>
    </row>
    <row r="3" spans="1:8" ht="18" customHeight="1">
      <c r="A3" s="282" t="str">
        <f>목!A3</f>
        <v xml:space="preserve">시행일 : </v>
      </c>
      <c r="B3" s="801">
        <f>목!B3</f>
        <v>43517</v>
      </c>
      <c r="C3" s="801"/>
      <c r="D3" s="801"/>
      <c r="E3" s="282" t="str">
        <f>A3</f>
        <v xml:space="preserve">시행일 : </v>
      </c>
      <c r="F3" s="801">
        <f>B3</f>
        <v>43517</v>
      </c>
      <c r="G3" s="801"/>
      <c r="H3" s="801"/>
    </row>
    <row r="4" spans="1:8" ht="6" customHeight="1" thickBot="1">
      <c r="A4" s="81"/>
      <c r="B4" s="82"/>
      <c r="C4" s="77"/>
      <c r="D4" s="77"/>
      <c r="H4" s="77"/>
    </row>
    <row r="5" spans="1:8" s="83" customFormat="1" ht="12.75" customHeight="1">
      <c r="A5" s="802" t="s">
        <v>35</v>
      </c>
      <c r="B5" s="803"/>
      <c r="C5" s="283">
        <f>목!E5+목!I5</f>
        <v>60</v>
      </c>
      <c r="D5" s="804" t="s">
        <v>38</v>
      </c>
      <c r="E5" s="806" t="s">
        <v>39</v>
      </c>
      <c r="F5" s="807"/>
      <c r="G5" s="283">
        <f>목!P5</f>
        <v>60</v>
      </c>
      <c r="H5" s="804" t="s">
        <v>38</v>
      </c>
    </row>
    <row r="6" spans="1:8" s="83" customFormat="1" ht="12.75" customHeight="1" thickBot="1">
      <c r="A6" s="284" t="s">
        <v>41</v>
      </c>
      <c r="B6" s="285" t="s">
        <v>42</v>
      </c>
      <c r="C6" s="286" t="s">
        <v>117</v>
      </c>
      <c r="D6" s="808"/>
      <c r="E6" s="284" t="s">
        <v>41</v>
      </c>
      <c r="F6" s="285" t="s">
        <v>48</v>
      </c>
      <c r="G6" s="286" t="s">
        <v>117</v>
      </c>
      <c r="H6" s="808"/>
    </row>
    <row r="7" spans="1:8" s="83" customFormat="1" ht="17.100000000000001" customHeight="1">
      <c r="A7" s="405" t="str">
        <f>목!A7</f>
        <v>잡곡밥</v>
      </c>
      <c r="B7" s="406" t="str">
        <f>목!B7</f>
        <v>쌀</v>
      </c>
      <c r="C7" s="407">
        <f>목!D7+목!H7</f>
        <v>4.2</v>
      </c>
      <c r="D7" s="414">
        <f>목!K7</f>
        <v>0</v>
      </c>
      <c r="E7" s="405" t="str">
        <f>목!L7</f>
        <v>잡곡밥</v>
      </c>
      <c r="F7" s="406" t="str">
        <f>목!M7</f>
        <v>쌀</v>
      </c>
      <c r="G7" s="407">
        <f>목!O7</f>
        <v>4.2</v>
      </c>
      <c r="H7" s="414">
        <f>목!R7</f>
        <v>0</v>
      </c>
    </row>
    <row r="8" spans="1:8" s="83" customFormat="1" ht="17.100000000000001" customHeight="1">
      <c r="A8" s="409">
        <f>목!A8</f>
        <v>0</v>
      </c>
      <c r="B8" s="410" t="str">
        <f>목!B8</f>
        <v>찰보리</v>
      </c>
      <c r="C8" s="411">
        <f>목!D8+목!H8</f>
        <v>0.18</v>
      </c>
      <c r="D8" s="412">
        <f>목!K8</f>
        <v>0</v>
      </c>
      <c r="E8" s="409">
        <f>목!L8</f>
        <v>0</v>
      </c>
      <c r="F8" s="410" t="str">
        <f>목!M8</f>
        <v>찰보리</v>
      </c>
      <c r="G8" s="411">
        <f>목!O8</f>
        <v>0.18</v>
      </c>
      <c r="H8" s="412">
        <f>목!R8</f>
        <v>0</v>
      </c>
    </row>
    <row r="9" spans="1:8" s="83" customFormat="1" ht="17.100000000000001" customHeight="1">
      <c r="A9" s="409" t="str">
        <f>목!A9</f>
        <v>크림스프</v>
      </c>
      <c r="B9" s="410" t="str">
        <f>목!B9</f>
        <v>크림스프</v>
      </c>
      <c r="C9" s="411">
        <f>목!D9+목!H9</f>
        <v>0.9</v>
      </c>
      <c r="D9" s="412">
        <f>목!K9</f>
        <v>0</v>
      </c>
      <c r="E9" s="409" t="str">
        <f>목!L9</f>
        <v>크림스프</v>
      </c>
      <c r="F9" s="410" t="str">
        <f>목!M9</f>
        <v>크림스프</v>
      </c>
      <c r="G9" s="411">
        <f>목!O9</f>
        <v>0.9</v>
      </c>
      <c r="H9" s="412">
        <f>목!R9</f>
        <v>0</v>
      </c>
    </row>
    <row r="10" spans="1:8" s="83" customFormat="1" ht="17.100000000000001" customHeight="1">
      <c r="A10" s="409">
        <f>목!A10</f>
        <v>0</v>
      </c>
      <c r="B10" s="410">
        <f>목!B10</f>
        <v>0</v>
      </c>
      <c r="C10" s="411">
        <f>목!D10+목!H10</f>
        <v>0</v>
      </c>
      <c r="D10" s="412">
        <f>목!K10</f>
        <v>0</v>
      </c>
      <c r="E10" s="409">
        <f>목!L10</f>
        <v>0</v>
      </c>
      <c r="F10" s="410">
        <f>목!M10</f>
        <v>0</v>
      </c>
      <c r="G10" s="411">
        <f>목!O10</f>
        <v>0</v>
      </c>
      <c r="H10" s="412">
        <f>목!R10</f>
        <v>0</v>
      </c>
    </row>
    <row r="11" spans="1:8" s="83" customFormat="1" ht="17.100000000000001" customHeight="1">
      <c r="A11" s="409" t="str">
        <f>목!A11</f>
        <v>사골우거지국</v>
      </c>
      <c r="B11" s="410" t="str">
        <f>목!B11</f>
        <v>우거지</v>
      </c>
      <c r="C11" s="411">
        <f>목!D11+목!H11</f>
        <v>3</v>
      </c>
      <c r="D11" s="412">
        <f>목!K15</f>
        <v>0</v>
      </c>
      <c r="E11" s="409" t="str">
        <f>목!L11</f>
        <v>몽글순두부탕</v>
      </c>
      <c r="F11" s="410" t="str">
        <f>목!M11</f>
        <v>몽글순두부</v>
      </c>
      <c r="G11" s="411">
        <f>목!O11</f>
        <v>6</v>
      </c>
      <c r="H11" s="412">
        <f>목!R15</f>
        <v>0</v>
      </c>
    </row>
    <row r="12" spans="1:8" s="83" customFormat="1" ht="17.100000000000001" customHeight="1">
      <c r="A12" s="409">
        <f>목!A12</f>
        <v>0</v>
      </c>
      <c r="B12" s="410" t="str">
        <f>목!B12</f>
        <v>사골잡뼈.농축액</v>
      </c>
      <c r="C12" s="411">
        <f>목!D12+목!H12</f>
        <v>1.98</v>
      </c>
      <c r="D12" s="412">
        <f>목!K16</f>
        <v>0</v>
      </c>
      <c r="E12" s="409" t="str">
        <f>목!L12</f>
        <v>양념장</v>
      </c>
      <c r="F12" s="410" t="str">
        <f>목!M12</f>
        <v>달래</v>
      </c>
      <c r="G12" s="411">
        <f>목!O12</f>
        <v>0.3</v>
      </c>
      <c r="H12" s="412">
        <f>목!R16</f>
        <v>0</v>
      </c>
    </row>
    <row r="13" spans="1:8" s="83" customFormat="1" ht="17.100000000000001" customHeight="1">
      <c r="A13" s="409">
        <f>목!A13</f>
        <v>0</v>
      </c>
      <c r="B13" s="410" t="str">
        <f>목!B13</f>
        <v>대파</v>
      </c>
      <c r="C13" s="411">
        <f>목!D13+목!H13</f>
        <v>0.48</v>
      </c>
      <c r="D13" s="412">
        <f>목!K17</f>
        <v>0</v>
      </c>
      <c r="E13" s="409">
        <f>목!L13</f>
        <v>0</v>
      </c>
      <c r="F13" s="410">
        <f>목!M13</f>
        <v>0</v>
      </c>
      <c r="G13" s="411">
        <f>목!O13</f>
        <v>2.4</v>
      </c>
      <c r="H13" s="412">
        <f>목!R17</f>
        <v>0</v>
      </c>
    </row>
    <row r="14" spans="1:8" s="83" customFormat="1" ht="17.100000000000001" customHeight="1">
      <c r="A14" s="409">
        <f>목!A14</f>
        <v>0</v>
      </c>
      <c r="B14" s="410" t="str">
        <f>목!B14</f>
        <v>양파</v>
      </c>
      <c r="C14" s="411">
        <f>목!D14+목!H14</f>
        <v>0.6</v>
      </c>
      <c r="D14" s="412">
        <f>목!K18</f>
        <v>0</v>
      </c>
      <c r="E14" s="409" t="str">
        <f>목!L14</f>
        <v>단호박훈제오리</v>
      </c>
      <c r="F14" s="410" t="str">
        <f>목!M14</f>
        <v>훈제오리</v>
      </c>
      <c r="G14" s="411">
        <f>목!O14</f>
        <v>3</v>
      </c>
      <c r="H14" s="412">
        <f>목!R18</f>
        <v>0</v>
      </c>
    </row>
    <row r="15" spans="1:8" s="83" customFormat="1" ht="17.100000000000001" customHeight="1">
      <c r="A15" s="409" t="str">
        <f>목!A15</f>
        <v>삼색계란찜</v>
      </c>
      <c r="B15" s="410" t="str">
        <f>목!B15</f>
        <v>시금치</v>
      </c>
      <c r="C15" s="411">
        <f>목!D15+목!H15</f>
        <v>1.02</v>
      </c>
      <c r="D15" s="412">
        <f>목!K19</f>
        <v>0</v>
      </c>
      <c r="E15" s="409">
        <f>목!L15</f>
        <v>0</v>
      </c>
      <c r="F15" s="410" t="str">
        <f>목!M15</f>
        <v>단호박</v>
      </c>
      <c r="G15" s="411">
        <f>목!O15</f>
        <v>2.04</v>
      </c>
      <c r="H15" s="412">
        <f>목!R19</f>
        <v>0</v>
      </c>
    </row>
    <row r="16" spans="1:8" s="83" customFormat="1" ht="17.100000000000001" customHeight="1">
      <c r="A16" s="409">
        <f>목!A16</f>
        <v>0</v>
      </c>
      <c r="B16" s="410" t="str">
        <f>목!B16</f>
        <v>당근, 대파</v>
      </c>
      <c r="C16" s="411">
        <f>목!D16+목!H16</f>
        <v>0.96</v>
      </c>
      <c r="D16" s="412">
        <f>목!K21</f>
        <v>0</v>
      </c>
      <c r="E16" s="409">
        <f>목!L16</f>
        <v>0</v>
      </c>
      <c r="F16" s="410">
        <f>목!M16</f>
        <v>0</v>
      </c>
      <c r="G16" s="411">
        <f>목!O16</f>
        <v>0.48</v>
      </c>
      <c r="H16" s="412">
        <f>목!R21</f>
        <v>0</v>
      </c>
    </row>
    <row r="17" spans="1:8" s="83" customFormat="1" ht="17.100000000000001" customHeight="1">
      <c r="A17" s="409">
        <f>목!A17</f>
        <v>0</v>
      </c>
      <c r="B17" s="410" t="str">
        <f>목!B17</f>
        <v>대란</v>
      </c>
      <c r="C17" s="411">
        <f>목!D17+목!H17</f>
        <v>2.4</v>
      </c>
      <c r="D17" s="412">
        <f>목!K22</f>
        <v>0</v>
      </c>
      <c r="E17" s="409" t="str">
        <f>목!L17</f>
        <v xml:space="preserve"> </v>
      </c>
      <c r="F17" s="410" t="str">
        <f>목!M17</f>
        <v>당근,마요네즈</v>
      </c>
      <c r="G17" s="411">
        <f>목!O17</f>
        <v>0.48</v>
      </c>
      <c r="H17" s="412">
        <f>목!R22</f>
        <v>0</v>
      </c>
    </row>
    <row r="18" spans="1:8" s="83" customFormat="1" ht="17.100000000000001" customHeight="1">
      <c r="A18" s="409">
        <f>목!A18</f>
        <v>0</v>
      </c>
      <c r="B18" s="410">
        <f>목!B18</f>
        <v>0</v>
      </c>
      <c r="C18" s="411">
        <f>목!D18+목!H18</f>
        <v>0</v>
      </c>
      <c r="D18" s="412">
        <f>목!K23</f>
        <v>0</v>
      </c>
      <c r="E18" s="409" t="str">
        <f>목!L18</f>
        <v>상추겉절이</v>
      </c>
      <c r="F18" s="410" t="str">
        <f>목!M18</f>
        <v>상추</v>
      </c>
      <c r="G18" s="411">
        <f>목!O18</f>
        <v>1.02</v>
      </c>
      <c r="H18" s="412">
        <f>목!R23</f>
        <v>0</v>
      </c>
    </row>
    <row r="19" spans="1:8" s="83" customFormat="1" ht="17.100000000000001" customHeight="1">
      <c r="A19" s="409">
        <f>목!A19</f>
        <v>0</v>
      </c>
      <c r="B19" s="410">
        <f>목!B19</f>
        <v>0</v>
      </c>
      <c r="C19" s="411">
        <f>목!D19+목!H19</f>
        <v>0</v>
      </c>
      <c r="D19" s="412">
        <f>목!K24</f>
        <v>0</v>
      </c>
      <c r="E19" s="409">
        <f>목!L19</f>
        <v>0</v>
      </c>
      <c r="F19" s="410">
        <f>목!M19</f>
        <v>0</v>
      </c>
      <c r="G19" s="411">
        <f>목!O19</f>
        <v>0</v>
      </c>
      <c r="H19" s="412">
        <f>목!R24</f>
        <v>0</v>
      </c>
    </row>
    <row r="20" spans="1:8" s="83" customFormat="1" ht="17.100000000000001" customHeight="1">
      <c r="A20" s="409">
        <f>목!A20</f>
        <v>0</v>
      </c>
      <c r="B20" s="410">
        <f>목!B20</f>
        <v>0</v>
      </c>
      <c r="C20" s="411">
        <f>목!D20+목!H20</f>
        <v>0</v>
      </c>
      <c r="D20" s="412">
        <f>목!K25</f>
        <v>0</v>
      </c>
      <c r="E20" s="409" t="str">
        <f>목!L20</f>
        <v xml:space="preserve">동태죽 </v>
      </c>
      <c r="F20" s="410" t="str">
        <f>목!M20</f>
        <v>동태포 당일입고</v>
      </c>
      <c r="G20" s="411">
        <f>목!O20</f>
        <v>0</v>
      </c>
      <c r="H20" s="412">
        <f>목!R25</f>
        <v>0</v>
      </c>
    </row>
    <row r="21" spans="1:8" s="83" customFormat="1" ht="17.100000000000001" customHeight="1">
      <c r="A21" s="409">
        <f>목!A21</f>
        <v>0</v>
      </c>
      <c r="B21" s="410">
        <f>목!B21</f>
        <v>0</v>
      </c>
      <c r="C21" s="411">
        <f>목!D21+목!H21</f>
        <v>0</v>
      </c>
      <c r="D21" s="412">
        <f>목!K26</f>
        <v>0</v>
      </c>
      <c r="E21" s="409">
        <f>목!L21</f>
        <v>0</v>
      </c>
      <c r="F21" s="410">
        <f>목!M21</f>
        <v>0</v>
      </c>
      <c r="G21" s="411">
        <f>목!O21</f>
        <v>0</v>
      </c>
      <c r="H21" s="412">
        <f>목!R26</f>
        <v>0</v>
      </c>
    </row>
    <row r="22" spans="1:8" s="83" customFormat="1" ht="17.100000000000001" customHeight="1">
      <c r="A22" s="409" t="str">
        <f>목!A22</f>
        <v>닭죽</v>
      </c>
      <c r="B22" s="410" t="str">
        <f>목!B22</f>
        <v>닭가슴살</v>
      </c>
      <c r="C22" s="411">
        <f>목!D22+목!H22</f>
        <v>1.02</v>
      </c>
      <c r="D22" s="412">
        <f>목!K27</f>
        <v>0</v>
      </c>
      <c r="E22" s="409">
        <f>목!L22</f>
        <v>0</v>
      </c>
      <c r="F22" s="410">
        <f>목!M22</f>
        <v>0</v>
      </c>
      <c r="G22" s="411">
        <f>목!O22</f>
        <v>0</v>
      </c>
      <c r="H22" s="412">
        <f>목!R27</f>
        <v>0</v>
      </c>
    </row>
    <row r="23" spans="1:8" s="83" customFormat="1" ht="17.100000000000001" customHeight="1">
      <c r="A23" s="409" t="str">
        <f>목!A23</f>
        <v>흰죽</v>
      </c>
      <c r="B23" s="410">
        <f>목!B23</f>
        <v>0</v>
      </c>
      <c r="C23" s="411">
        <f>목!D23+목!H23</f>
        <v>0</v>
      </c>
      <c r="D23" s="412">
        <f>목!K28</f>
        <v>0</v>
      </c>
      <c r="E23" s="409">
        <f>목!L23</f>
        <v>0</v>
      </c>
      <c r="F23" s="410">
        <f>목!M23</f>
        <v>0</v>
      </c>
      <c r="G23" s="411">
        <f>목!O23</f>
        <v>0</v>
      </c>
      <c r="H23" s="412">
        <f>목!R28</f>
        <v>0</v>
      </c>
    </row>
    <row r="24" spans="1:8" s="83" customFormat="1" ht="17.100000000000001" customHeight="1">
      <c r="A24" s="409" t="str">
        <f>목!A24</f>
        <v>구이김</v>
      </c>
      <c r="B24" s="410">
        <f>목!B24</f>
        <v>0</v>
      </c>
      <c r="C24" s="411">
        <f>목!D24+목!H24</f>
        <v>3</v>
      </c>
      <c r="D24" s="412">
        <f>목!K29</f>
        <v>0</v>
      </c>
      <c r="E24" s="409">
        <f>목!L24</f>
        <v>0</v>
      </c>
      <c r="F24" s="410">
        <f>목!M24</f>
        <v>0</v>
      </c>
      <c r="G24" s="411">
        <f>목!O24</f>
        <v>0</v>
      </c>
      <c r="H24" s="412">
        <f>목!R29</f>
        <v>0</v>
      </c>
    </row>
    <row r="25" spans="1:8" s="83" customFormat="1" ht="17.100000000000001" customHeight="1">
      <c r="A25" s="409" t="str">
        <f>목!A25</f>
        <v>후리가케</v>
      </c>
      <c r="B25" s="410">
        <f>목!B25</f>
        <v>0</v>
      </c>
      <c r="C25" s="411">
        <f>목!D25+목!H25</f>
        <v>0.36</v>
      </c>
      <c r="D25" s="412">
        <f>목!K32</f>
        <v>0</v>
      </c>
      <c r="E25" s="409">
        <f>목!M27</f>
        <v>0</v>
      </c>
      <c r="F25" s="410">
        <f>목!N27</f>
        <v>0</v>
      </c>
      <c r="G25" s="411">
        <f>목!P27</f>
        <v>0</v>
      </c>
      <c r="H25" s="412"/>
    </row>
    <row r="26" spans="1:8" s="83" customFormat="1" ht="17.100000000000001" customHeight="1">
      <c r="A26" s="409" t="str">
        <f>목!A26</f>
        <v>엔요</v>
      </c>
      <c r="B26" s="410">
        <f>목!B26</f>
        <v>0</v>
      </c>
      <c r="C26" s="411">
        <f>목!D26+목!H26</f>
        <v>60</v>
      </c>
      <c r="D26" s="412">
        <f>목!K33</f>
        <v>0</v>
      </c>
      <c r="E26" s="409" t="str">
        <f>목!M28</f>
        <v>동태포살</v>
      </c>
      <c r="F26" s="410">
        <f>목!N28</f>
        <v>16</v>
      </c>
      <c r="G26" s="411">
        <f>목!P28</f>
        <v>4540</v>
      </c>
      <c r="H26" s="412"/>
    </row>
    <row r="27" spans="1:8" s="83" customFormat="1" ht="17.100000000000001" customHeight="1">
      <c r="A27" s="409" t="str">
        <f>목!A27</f>
        <v>아침햇살</v>
      </c>
      <c r="B27" s="410">
        <f>목!B27</f>
        <v>0</v>
      </c>
      <c r="C27" s="411">
        <f>목!D27+목!H27</f>
        <v>701.2</v>
      </c>
      <c r="D27" s="412"/>
      <c r="E27" s="409" t="str">
        <f>목!M29</f>
        <v>갖은야채</v>
      </c>
      <c r="F27" s="410">
        <f>목!N29</f>
        <v>0</v>
      </c>
      <c r="G27" s="411">
        <f>목!P29</f>
        <v>0</v>
      </c>
      <c r="H27" s="412"/>
    </row>
    <row r="28" spans="1:8" s="83" customFormat="1" ht="17.100000000000001" customHeight="1">
      <c r="A28" s="409" t="str">
        <f>목!A28</f>
        <v>유자차</v>
      </c>
      <c r="B28" s="410" t="str">
        <f>목!B28</f>
        <v>유자차</v>
      </c>
      <c r="C28" s="411">
        <f>목!D28+목!H28</f>
        <v>0.96</v>
      </c>
      <c r="D28" s="412"/>
      <c r="E28" s="409" t="str">
        <f>목!L30</f>
        <v>포기김치</v>
      </c>
      <c r="F28" s="410" t="str">
        <f>목!M30</f>
        <v>포기김치</v>
      </c>
      <c r="G28" s="411">
        <f>목!O30</f>
        <v>1.5</v>
      </c>
      <c r="H28" s="412"/>
    </row>
    <row r="29" spans="1:8" s="83" customFormat="1" ht="17.100000000000001" customHeight="1">
      <c r="A29" s="409">
        <f>목!A29</f>
        <v>0</v>
      </c>
      <c r="B29" s="410">
        <f>목!B29</f>
        <v>0</v>
      </c>
      <c r="C29" s="411">
        <f>목!D29+목!H29</f>
        <v>0</v>
      </c>
      <c r="D29" s="412"/>
      <c r="E29" s="409" t="str">
        <f>목!L31</f>
        <v>백김치</v>
      </c>
      <c r="F29" s="410" t="str">
        <f>목!M31</f>
        <v>백김치</v>
      </c>
      <c r="G29" s="411">
        <f>목!O31</f>
        <v>1.44</v>
      </c>
      <c r="H29" s="412"/>
    </row>
    <row r="30" spans="1:8" s="83" customFormat="1" ht="17.100000000000001" customHeight="1">
      <c r="A30" s="409" t="str">
        <f>목!A30</f>
        <v>백김치</v>
      </c>
      <c r="B30" s="410" t="str">
        <f>목!B30</f>
        <v>백김치</v>
      </c>
      <c r="C30" s="411">
        <f>목!D30+목!H30</f>
        <v>1.5</v>
      </c>
      <c r="D30" s="412"/>
      <c r="E30" s="409"/>
      <c r="F30" s="410">
        <f>목!M32</f>
        <v>0</v>
      </c>
      <c r="G30" s="411">
        <f>목!O32</f>
        <v>0</v>
      </c>
      <c r="H30" s="412"/>
    </row>
    <row r="31" spans="1:8" s="83" customFormat="1" ht="17.100000000000001" customHeight="1">
      <c r="A31" s="409"/>
      <c r="B31" s="410"/>
      <c r="C31" s="411"/>
      <c r="D31" s="412"/>
      <c r="E31" s="409"/>
      <c r="F31" s="410">
        <f>목!M33</f>
        <v>0</v>
      </c>
      <c r="G31" s="411">
        <f>목!O33</f>
        <v>0</v>
      </c>
      <c r="H31" s="412"/>
    </row>
    <row r="32" spans="1:8" s="83" customFormat="1" ht="21.75" customHeight="1">
      <c r="A32" s="800" t="s">
        <v>146</v>
      </c>
      <c r="B32" s="800"/>
      <c r="C32" s="800"/>
      <c r="D32" s="800"/>
      <c r="E32" s="211"/>
      <c r="F32" s="211"/>
      <c r="G32" s="185"/>
      <c r="H32" s="314"/>
    </row>
    <row r="33" spans="1:9" s="83" customFormat="1" ht="18" customHeight="1">
      <c r="A33" s="279" t="s">
        <v>174</v>
      </c>
      <c r="B33" s="280"/>
      <c r="C33" s="281"/>
      <c r="D33" s="281"/>
      <c r="E33" s="211"/>
      <c r="F33" s="211"/>
      <c r="G33" s="185"/>
      <c r="H33" s="314"/>
    </row>
    <row r="34" spans="1:9" s="83" customFormat="1" ht="18" customHeight="1">
      <c r="A34" s="282" t="str">
        <f>A3</f>
        <v xml:space="preserve">시행일 : </v>
      </c>
      <c r="B34" s="801">
        <f>B3</f>
        <v>43517</v>
      </c>
      <c r="C34" s="801"/>
      <c r="D34" s="801"/>
      <c r="E34" s="813"/>
      <c r="F34" s="813"/>
      <c r="G34" s="316"/>
      <c r="H34" s="317"/>
    </row>
    <row r="35" spans="1:9" s="166" customFormat="1" ht="7.5" customHeight="1" thickBot="1">
      <c r="A35" s="163"/>
      <c r="B35" s="164"/>
      <c r="C35" s="165"/>
      <c r="D35" s="165"/>
      <c r="E35" s="75"/>
      <c r="F35" s="75"/>
      <c r="H35" s="165"/>
    </row>
    <row r="36" spans="1:9" s="83" customFormat="1" ht="12.75" customHeight="1">
      <c r="A36" s="809" t="s">
        <v>27</v>
      </c>
      <c r="B36" s="810"/>
      <c r="C36" s="283">
        <f>목!E38+목!I38</f>
        <v>100</v>
      </c>
      <c r="D36" s="804" t="s">
        <v>123</v>
      </c>
      <c r="E36" s="75"/>
      <c r="F36" s="75"/>
      <c r="G36" s="305"/>
      <c r="H36" s="602"/>
    </row>
    <row r="37" spans="1:9" s="83" customFormat="1" ht="12.75" customHeight="1" thickBot="1">
      <c r="A37" s="284" t="s">
        <v>124</v>
      </c>
      <c r="B37" s="285" t="s">
        <v>125</v>
      </c>
      <c r="C37" s="286" t="s">
        <v>126</v>
      </c>
      <c r="D37" s="808"/>
      <c r="E37" s="75"/>
      <c r="F37" s="75"/>
      <c r="G37" s="171"/>
      <c r="H37" s="602"/>
    </row>
    <row r="38" spans="1:9" s="83" customFormat="1" ht="17.100000000000001" customHeight="1">
      <c r="A38" s="287" t="str">
        <f>목!A40</f>
        <v>잡곡밥</v>
      </c>
      <c r="B38" s="288" t="str">
        <f>목!B40</f>
        <v>쌀</v>
      </c>
      <c r="C38" s="434">
        <f>목!D40+목!H40</f>
        <v>7.6</v>
      </c>
      <c r="D38" s="290">
        <f>목!K40</f>
        <v>0</v>
      </c>
      <c r="E38" s="75"/>
      <c r="F38" s="306"/>
      <c r="G38" s="307"/>
    </row>
    <row r="39" spans="1:9" s="83" customFormat="1" ht="17.100000000000001" customHeight="1">
      <c r="A39" s="292">
        <f>목!A41</f>
        <v>0</v>
      </c>
      <c r="B39" s="293" t="str">
        <f>목!B41</f>
        <v>늘보리</v>
      </c>
      <c r="C39" s="435">
        <f>목!D41+목!H41</f>
        <v>0.3</v>
      </c>
      <c r="D39" s="295">
        <f>목!K41</f>
        <v>0</v>
      </c>
      <c r="E39" s="75"/>
      <c r="F39" s="306"/>
      <c r="G39" s="307"/>
    </row>
    <row r="40" spans="1:9" s="83" customFormat="1" ht="17.100000000000001" customHeight="1">
      <c r="A40" s="292" t="str">
        <f>목!A42</f>
        <v>크림스프</v>
      </c>
      <c r="B40" s="293" t="str">
        <f>목!B42</f>
        <v>크림스프</v>
      </c>
      <c r="C40" s="435">
        <f>목!D42+목!H42</f>
        <v>0.94500000000000006</v>
      </c>
      <c r="D40" s="295">
        <f>목!K42</f>
        <v>0</v>
      </c>
      <c r="E40" s="75"/>
      <c r="F40" s="798"/>
      <c r="G40" s="799"/>
    </row>
    <row r="41" spans="1:9" s="83" customFormat="1" ht="17.100000000000001" customHeight="1">
      <c r="A41" s="292">
        <f>목!A43</f>
        <v>0</v>
      </c>
      <c r="B41" s="293">
        <f>목!B43</f>
        <v>0</v>
      </c>
      <c r="C41" s="435">
        <f>목!D43+목!H43</f>
        <v>0</v>
      </c>
      <c r="D41" s="295">
        <f>목!K43</f>
        <v>0</v>
      </c>
      <c r="E41" s="75"/>
      <c r="F41" s="211"/>
      <c r="G41" s="308"/>
    </row>
    <row r="42" spans="1:9" s="83" customFormat="1" ht="17.100000000000001" customHeight="1">
      <c r="A42" s="292" t="str">
        <f>목!A44</f>
        <v>아욱국</v>
      </c>
      <c r="B42" s="293" t="str">
        <f>목!B44</f>
        <v>아욱</v>
      </c>
      <c r="C42" s="435">
        <f>목!D44+목!H44</f>
        <v>3.9950000000000001</v>
      </c>
      <c r="D42" s="295">
        <f>목!K44</f>
        <v>0</v>
      </c>
      <c r="E42" s="75"/>
      <c r="F42" s="309"/>
      <c r="G42" s="310"/>
    </row>
    <row r="43" spans="1:9" s="83" customFormat="1" ht="17.100000000000001" customHeight="1">
      <c r="A43" s="292">
        <f>목!A45</f>
        <v>0</v>
      </c>
      <c r="B43" s="293" t="str">
        <f>목!B45</f>
        <v>양파,대파</v>
      </c>
      <c r="C43" s="435">
        <f>목!D45+목!H45</f>
        <v>1.02</v>
      </c>
      <c r="D43" s="295">
        <f>목!K45</f>
        <v>0</v>
      </c>
      <c r="E43" s="238"/>
      <c r="F43" s="211"/>
      <c r="G43" s="311"/>
    </row>
    <row r="44" spans="1:9" s="83" customFormat="1" ht="17.100000000000001" customHeight="1">
      <c r="A44" s="292">
        <f>목!A46</f>
        <v>0</v>
      </c>
      <c r="B44" s="293">
        <f>목!B46</f>
        <v>0</v>
      </c>
      <c r="C44" s="435">
        <f>목!D46+목!H46</f>
        <v>0.17</v>
      </c>
      <c r="D44" s="295">
        <f>목!K46</f>
        <v>0</v>
      </c>
      <c r="E44" s="75"/>
      <c r="F44" s="811"/>
      <c r="G44" s="812"/>
    </row>
    <row r="45" spans="1:9" s="83" customFormat="1" ht="17.100000000000001" customHeight="1">
      <c r="A45" s="292" t="str">
        <f>목!A47</f>
        <v>돈육된장불고기</v>
      </c>
      <c r="B45" s="293" t="str">
        <f>목!B47</f>
        <v>돈육전지</v>
      </c>
      <c r="C45" s="435">
        <f>목!D47+목!H47</f>
        <v>2.9750000000000001</v>
      </c>
      <c r="D45" s="295"/>
      <c r="E45" s="75"/>
      <c r="F45" s="812"/>
      <c r="G45" s="812"/>
    </row>
    <row r="46" spans="1:9" s="83" customFormat="1" ht="17.100000000000001" customHeight="1">
      <c r="A46" s="292">
        <f>목!A48</f>
        <v>0</v>
      </c>
      <c r="B46" s="293" t="str">
        <f>목!B48</f>
        <v>당근,양파,대파</v>
      </c>
      <c r="C46" s="435">
        <f>목!D48+목!H48</f>
        <v>1.9550000000000001</v>
      </c>
      <c r="D46" s="295">
        <f>목!K48</f>
        <v>0</v>
      </c>
      <c r="E46" s="75"/>
      <c r="F46" s="211"/>
      <c r="G46" s="185"/>
    </row>
    <row r="47" spans="1:9" s="83" customFormat="1" ht="17.100000000000001" customHeight="1">
      <c r="A47" s="292">
        <f>목!A49</f>
        <v>0</v>
      </c>
      <c r="B47" s="293">
        <f>목!B49</f>
        <v>0</v>
      </c>
      <c r="C47" s="435">
        <f>목!D49+목!H49</f>
        <v>4.93</v>
      </c>
      <c r="D47" s="295">
        <f>목!K49</f>
        <v>0</v>
      </c>
      <c r="E47" s="75"/>
      <c r="F47" s="211"/>
      <c r="G47" s="240"/>
      <c r="H47" s="239"/>
      <c r="I47" s="208"/>
    </row>
    <row r="48" spans="1:9" s="83" customFormat="1" ht="17.100000000000001" customHeight="1">
      <c r="A48" s="292" t="str">
        <f>목!A50</f>
        <v>브로컬리/초장</v>
      </c>
      <c r="B48" s="293" t="str">
        <f>목!B50</f>
        <v>브로컬리</v>
      </c>
      <c r="C48" s="435">
        <f>목!D50+목!H50</f>
        <v>3.9950000000000001</v>
      </c>
      <c r="D48" s="295">
        <f>목!K50</f>
        <v>0</v>
      </c>
      <c r="E48" s="75"/>
      <c r="F48" s="211"/>
      <c r="G48" s="240"/>
      <c r="H48" s="239"/>
      <c r="I48" s="208"/>
    </row>
    <row r="49" spans="1:9" s="83" customFormat="1" ht="17.100000000000001" customHeight="1">
      <c r="A49" s="292">
        <f>목!A51</f>
        <v>0</v>
      </c>
      <c r="B49" s="293">
        <f>목!B51</f>
        <v>0</v>
      </c>
      <c r="C49" s="435">
        <f>목!D51+목!H51</f>
        <v>1.36</v>
      </c>
      <c r="D49" s="295">
        <f>목!K51</f>
        <v>0</v>
      </c>
      <c r="E49" s="75"/>
      <c r="F49" s="113"/>
      <c r="G49" s="240"/>
      <c r="H49" s="239"/>
      <c r="I49" s="208"/>
    </row>
    <row r="50" spans="1:9" s="83" customFormat="1" ht="17.100000000000001" customHeight="1">
      <c r="A50" s="292" t="str">
        <f>목!A52</f>
        <v>상추/쌈장</v>
      </c>
      <c r="B50" s="293" t="str">
        <f>목!B52</f>
        <v>상추</v>
      </c>
      <c r="C50" s="435">
        <f>목!D52+목!H52</f>
        <v>2.9750000000000001</v>
      </c>
      <c r="D50" s="295">
        <f>목!K52</f>
        <v>0</v>
      </c>
      <c r="E50" s="75"/>
      <c r="F50" s="113"/>
      <c r="G50" s="240"/>
      <c r="H50" s="239"/>
      <c r="I50" s="208"/>
    </row>
    <row r="51" spans="1:9" s="83" customFormat="1" ht="17.100000000000001" customHeight="1">
      <c r="A51" s="292">
        <f>목!A53</f>
        <v>0</v>
      </c>
      <c r="B51" s="293" t="str">
        <f>목!B53</f>
        <v>쌈장</v>
      </c>
      <c r="C51" s="435">
        <f>목!D53+목!H53</f>
        <v>2.04</v>
      </c>
      <c r="D51" s="295">
        <f>목!K53</f>
        <v>0</v>
      </c>
      <c r="E51" s="75"/>
      <c r="F51" s="113"/>
      <c r="G51" s="240"/>
      <c r="H51" s="239"/>
      <c r="I51" s="208"/>
    </row>
    <row r="52" spans="1:9" s="83" customFormat="1" ht="17.100000000000001" customHeight="1">
      <c r="A52" s="292">
        <f>목!A54</f>
        <v>0</v>
      </c>
      <c r="B52" s="293">
        <f>목!B54</f>
        <v>0</v>
      </c>
      <c r="C52" s="435">
        <f>목!D54+목!H54</f>
        <v>0</v>
      </c>
      <c r="D52" s="295">
        <f>목!K54</f>
        <v>0</v>
      </c>
      <c r="E52" s="75"/>
      <c r="F52" s="113"/>
      <c r="G52" s="240"/>
      <c r="H52" s="239"/>
      <c r="I52" s="208"/>
    </row>
    <row r="53" spans="1:9" s="83" customFormat="1" ht="17.100000000000001" customHeight="1">
      <c r="A53" s="292">
        <f>목!A55</f>
        <v>0</v>
      </c>
      <c r="B53" s="293">
        <f>목!B55</f>
        <v>0</v>
      </c>
      <c r="C53" s="435">
        <f>목!D55+목!H55</f>
        <v>2.9750000000000001</v>
      </c>
      <c r="D53" s="295">
        <f>목!K55</f>
        <v>0</v>
      </c>
      <c r="E53" s="75"/>
      <c r="F53" s="113"/>
      <c r="G53" s="240"/>
      <c r="H53" s="239"/>
      <c r="I53" s="208"/>
    </row>
    <row r="54" spans="1:9" ht="17.100000000000001" customHeight="1">
      <c r="A54" s="292">
        <f>목!A56</f>
        <v>0</v>
      </c>
      <c r="B54" s="293">
        <f>목!B56</f>
        <v>0</v>
      </c>
      <c r="C54" s="435">
        <f>목!D56+목!H56</f>
        <v>1.02</v>
      </c>
      <c r="D54" s="295">
        <f>목!K56</f>
        <v>0</v>
      </c>
      <c r="F54" s="113"/>
      <c r="G54" s="206"/>
      <c r="H54" s="239"/>
      <c r="I54" s="208"/>
    </row>
    <row r="55" spans="1:9" ht="17.100000000000001" customHeight="1">
      <c r="A55" s="292">
        <f>목!A58</f>
        <v>0</v>
      </c>
      <c r="B55" s="293">
        <f>목!B58</f>
        <v>0</v>
      </c>
      <c r="C55" s="435">
        <f>목!D58+목!H58</f>
        <v>0</v>
      </c>
      <c r="D55" s="295">
        <f>목!K58</f>
        <v>0</v>
      </c>
      <c r="F55" s="113"/>
      <c r="G55" s="206"/>
      <c r="H55" s="239"/>
      <c r="I55" s="208"/>
    </row>
    <row r="56" spans="1:9" ht="17.100000000000001" customHeight="1">
      <c r="A56" s="292" t="str">
        <f>목!A59</f>
        <v>흰죽</v>
      </c>
      <c r="B56" s="293">
        <f>목!B59</f>
        <v>0</v>
      </c>
      <c r="C56" s="435">
        <f>목!D59+목!H59</f>
        <v>0</v>
      </c>
      <c r="D56" s="295">
        <f>목!K59</f>
        <v>0</v>
      </c>
      <c r="F56" s="113"/>
      <c r="G56" s="206"/>
      <c r="H56" s="239"/>
      <c r="I56" s="208"/>
    </row>
    <row r="57" spans="1:9">
      <c r="A57" s="292" t="str">
        <f>목!A60</f>
        <v>밤죽</v>
      </c>
      <c r="B57" s="293" t="str">
        <f>목!B60</f>
        <v>깐밤</v>
      </c>
      <c r="C57" s="435">
        <f>목!D60+목!H60</f>
        <v>1.7</v>
      </c>
      <c r="D57" s="295">
        <f>목!K60</f>
        <v>0</v>
      </c>
      <c r="F57" s="113"/>
      <c r="G57" s="206"/>
      <c r="H57" s="239"/>
      <c r="I57" s="208"/>
    </row>
    <row r="58" spans="1:9">
      <c r="A58" s="292" t="str">
        <f>목!A61</f>
        <v>롤케익</v>
      </c>
      <c r="B58" s="293">
        <f>목!B61</f>
        <v>0</v>
      </c>
      <c r="C58" s="435">
        <f>목!D61+목!H61</f>
        <v>6.8</v>
      </c>
      <c r="D58" s="295">
        <f>목!K61</f>
        <v>0</v>
      </c>
      <c r="F58" s="113"/>
      <c r="G58" s="206"/>
      <c r="H58" s="239"/>
      <c r="I58" s="208"/>
    </row>
    <row r="59" spans="1:9">
      <c r="A59" s="292" t="str">
        <f>목!A62</f>
        <v>이오</v>
      </c>
      <c r="B59" s="293">
        <f>목!B62</f>
        <v>0</v>
      </c>
      <c r="C59" s="435">
        <f>목!D62+목!H62</f>
        <v>70.55</v>
      </c>
      <c r="D59" s="295">
        <f>목!K62</f>
        <v>0</v>
      </c>
      <c r="F59" s="113"/>
      <c r="G59" s="206"/>
      <c r="H59" s="239"/>
      <c r="I59" s="208"/>
    </row>
    <row r="60" spans="1:9">
      <c r="A60" s="292" t="str">
        <f>목!A63</f>
        <v>포기김치</v>
      </c>
      <c r="B60" s="293" t="str">
        <f>목!B63</f>
        <v>포기김치</v>
      </c>
      <c r="C60" s="435">
        <f>목!D63+목!H63</f>
        <v>3.3</v>
      </c>
      <c r="D60" s="295">
        <f>목!K63</f>
        <v>0</v>
      </c>
      <c r="F60" s="113"/>
      <c r="G60" s="206"/>
      <c r="H60" s="239"/>
      <c r="I60" s="78"/>
    </row>
    <row r="61" spans="1:9">
      <c r="A61" s="292" t="str">
        <f>목!A64</f>
        <v>백김치</v>
      </c>
      <c r="B61" s="293" t="str">
        <f>목!B64</f>
        <v>백김치</v>
      </c>
      <c r="C61" s="435">
        <f>목!D64+목!H64</f>
        <v>2.79</v>
      </c>
      <c r="D61" s="295">
        <f>목!K64</f>
        <v>0</v>
      </c>
      <c r="F61" s="113"/>
      <c r="G61" s="206"/>
      <c r="H61" s="239"/>
      <c r="I61" s="78"/>
    </row>
  </sheetData>
  <mergeCells count="17">
    <mergeCell ref="F40:G40"/>
    <mergeCell ref="F44:F45"/>
    <mergeCell ref="G44:G45"/>
    <mergeCell ref="A32:D32"/>
    <mergeCell ref="B34:D34"/>
    <mergeCell ref="E34:F34"/>
    <mergeCell ref="A36:B36"/>
    <mergeCell ref="D36:D37"/>
    <mergeCell ref="H36:H37"/>
    <mergeCell ref="A1:D1"/>
    <mergeCell ref="E1:H1"/>
    <mergeCell ref="B3:D3"/>
    <mergeCell ref="F3:H3"/>
    <mergeCell ref="A5:B5"/>
    <mergeCell ref="D5:D6"/>
    <mergeCell ref="E5:F5"/>
    <mergeCell ref="H5:H6"/>
  </mergeCells>
  <phoneticPr fontId="3" type="noConversion"/>
  <pageMargins left="0.51" right="0.27559055118110237" top="0.59055118110236227" bottom="0.19685039370078741" header="0.51181102362204722" footer="0.15748031496062992"/>
  <pageSetup paperSize="9" scale="151" orientation="portrait" horizontalDpi="300" verticalDpi="300" r:id="rId1"/>
  <headerFooter alignWithMargins="0"/>
  <rowBreaks count="1" manualBreakCount="1">
    <brk id="31" max="3" man="1"/>
  </rowBreaks>
  <colBreaks count="1" manualBreakCount="1">
    <brk id="4" max="6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"/>
  <sheetViews>
    <sheetView showZeros="0" view="pageBreakPreview" topLeftCell="A40" zoomScale="85" zoomScaleSheetLayoutView="85" workbookViewId="0">
      <selection activeCell="B2" sqref="B2:D2"/>
    </sheetView>
  </sheetViews>
  <sheetFormatPr defaultColWidth="8.88671875" defaultRowHeight="18.75"/>
  <cols>
    <col min="1" max="1" width="15.44140625" style="184" customWidth="1"/>
    <col min="2" max="2" width="11.88671875" style="184" customWidth="1"/>
    <col min="3" max="3" width="7.21875" style="204" customWidth="1"/>
    <col min="4" max="4" width="12.109375" style="184" customWidth="1"/>
    <col min="5" max="5" width="15.44140625" style="75" customWidth="1"/>
    <col min="6" max="6" width="11.5546875" style="75" customWidth="1"/>
    <col min="7" max="7" width="7.21875" style="75" customWidth="1"/>
    <col min="8" max="8" width="12.109375" style="184" customWidth="1"/>
    <col min="9" max="16384" width="8.88671875" style="75"/>
  </cols>
  <sheetData>
    <row r="1" spans="1:14" ht="24" customHeight="1">
      <c r="A1" s="800" t="s">
        <v>147</v>
      </c>
      <c r="B1" s="800"/>
      <c r="C1" s="800"/>
      <c r="D1" s="800"/>
      <c r="E1" s="800" t="s">
        <v>148</v>
      </c>
      <c r="F1" s="800"/>
      <c r="G1" s="800"/>
      <c r="H1" s="800"/>
    </row>
    <row r="2" spans="1:14" ht="18" customHeight="1">
      <c r="A2" s="279" t="s">
        <v>174</v>
      </c>
      <c r="B2" s="280"/>
      <c r="C2" s="281"/>
      <c r="D2" s="281"/>
      <c r="E2" s="279" t="s">
        <v>174</v>
      </c>
      <c r="F2" s="280"/>
      <c r="G2" s="281"/>
      <c r="H2" s="281"/>
    </row>
    <row r="3" spans="1:14" ht="18" customHeight="1">
      <c r="A3" s="282" t="str">
        <f>금!A3</f>
        <v xml:space="preserve">시행일 : </v>
      </c>
      <c r="B3" s="801">
        <f>금!B3</f>
        <v>43518</v>
      </c>
      <c r="C3" s="801"/>
      <c r="D3" s="801"/>
      <c r="E3" s="282" t="str">
        <f>A3</f>
        <v xml:space="preserve">시행일 : </v>
      </c>
      <c r="F3" s="801">
        <f>B3</f>
        <v>43518</v>
      </c>
      <c r="G3" s="801"/>
      <c r="H3" s="801"/>
    </row>
    <row r="4" spans="1:14" ht="6" customHeight="1" thickBot="1">
      <c r="A4" s="81"/>
      <c r="B4" s="82"/>
      <c r="C4" s="77"/>
      <c r="D4" s="77"/>
      <c r="H4" s="77"/>
    </row>
    <row r="5" spans="1:14" s="83" customFormat="1" ht="12.75" customHeight="1">
      <c r="A5" s="802" t="s">
        <v>35</v>
      </c>
      <c r="B5" s="803"/>
      <c r="C5" s="327">
        <f>금!E5+금!I5</f>
        <v>60</v>
      </c>
      <c r="D5" s="804" t="s">
        <v>38</v>
      </c>
      <c r="E5" s="806" t="s">
        <v>39</v>
      </c>
      <c r="F5" s="807"/>
      <c r="G5" s="283">
        <f>금!P5</f>
        <v>60</v>
      </c>
      <c r="H5" s="804" t="s">
        <v>38</v>
      </c>
    </row>
    <row r="6" spans="1:14" s="83" customFormat="1" ht="12.75" customHeight="1" thickBot="1">
      <c r="A6" s="284" t="s">
        <v>41</v>
      </c>
      <c r="B6" s="285" t="s">
        <v>42</v>
      </c>
      <c r="C6" s="286" t="s">
        <v>117</v>
      </c>
      <c r="D6" s="808"/>
      <c r="E6" s="284" t="s">
        <v>41</v>
      </c>
      <c r="F6" s="285" t="s">
        <v>48</v>
      </c>
      <c r="G6" s="286" t="s">
        <v>117</v>
      </c>
      <c r="H6" s="808"/>
    </row>
    <row r="7" spans="1:14" s="83" customFormat="1" ht="17.100000000000001" customHeight="1">
      <c r="A7" s="287" t="str">
        <f>금!A7</f>
        <v>잡곡밥</v>
      </c>
      <c r="B7" s="427" t="str">
        <f>금!B7</f>
        <v>쌀</v>
      </c>
      <c r="C7" s="289">
        <f>금!D7+금!H7</f>
        <v>4.2</v>
      </c>
      <c r="D7" s="290">
        <f>금!K7</f>
        <v>0</v>
      </c>
      <c r="E7" s="428" t="str">
        <f>금!L7</f>
        <v>잡곡밥</v>
      </c>
      <c r="F7" s="288" t="str">
        <f>금!M7</f>
        <v>쌀</v>
      </c>
      <c r="G7" s="291">
        <f>금!O7</f>
        <v>4.2</v>
      </c>
      <c r="H7" s="290">
        <f>금!R7</f>
        <v>0</v>
      </c>
    </row>
    <row r="8" spans="1:14" s="83" customFormat="1" ht="17.100000000000001" customHeight="1">
      <c r="A8" s="292">
        <f>금!A8</f>
        <v>0</v>
      </c>
      <c r="B8" s="293" t="str">
        <f>금!B8</f>
        <v>찰보리</v>
      </c>
      <c r="C8" s="294">
        <f>금!D8+금!H8</f>
        <v>0.18</v>
      </c>
      <c r="D8" s="295">
        <f>금!K8</f>
        <v>0</v>
      </c>
      <c r="E8" s="292">
        <f>금!L8</f>
        <v>0</v>
      </c>
      <c r="F8" s="293" t="str">
        <f>금!M8</f>
        <v>찰보리</v>
      </c>
      <c r="G8" s="294">
        <f>금!O8</f>
        <v>0.18</v>
      </c>
      <c r="H8" s="297">
        <f>금!R8</f>
        <v>0</v>
      </c>
    </row>
    <row r="9" spans="1:14" s="83" customFormat="1" ht="17.100000000000001" customHeight="1">
      <c r="A9" s="292" t="str">
        <f>금!A9</f>
        <v>크림스프</v>
      </c>
      <c r="B9" s="293" t="str">
        <f>금!B9</f>
        <v>크림스프</v>
      </c>
      <c r="C9" s="294">
        <f>금!D9+금!H9</f>
        <v>0.9</v>
      </c>
      <c r="D9" s="295">
        <f>금!K9</f>
        <v>0</v>
      </c>
      <c r="E9" s="292" t="str">
        <f>금!L9</f>
        <v>크림스프</v>
      </c>
      <c r="F9" s="293" t="str">
        <f>금!M9</f>
        <v>크림스프</v>
      </c>
      <c r="G9" s="294">
        <f>금!O9</f>
        <v>0.9</v>
      </c>
      <c r="H9" s="297">
        <f>금!R9</f>
        <v>0</v>
      </c>
    </row>
    <row r="10" spans="1:14" s="83" customFormat="1" ht="17.100000000000001" customHeight="1">
      <c r="A10" s="292">
        <f>금!A10</f>
        <v>0</v>
      </c>
      <c r="B10" s="293">
        <f>금!B10</f>
        <v>0</v>
      </c>
      <c r="C10" s="294">
        <f>금!D10+금!H10</f>
        <v>0</v>
      </c>
      <c r="D10" s="295">
        <f>금!K10</f>
        <v>0</v>
      </c>
      <c r="E10" s="292">
        <f>금!L10</f>
        <v>0</v>
      </c>
      <c r="F10" s="293">
        <f>금!M10</f>
        <v>0</v>
      </c>
      <c r="G10" s="294">
        <f>금!O10</f>
        <v>0</v>
      </c>
      <c r="H10" s="297">
        <f>금!R10</f>
        <v>0</v>
      </c>
      <c r="N10" s="245"/>
    </row>
    <row r="11" spans="1:14" s="83" customFormat="1" ht="17.100000000000001" customHeight="1">
      <c r="A11" s="292" t="str">
        <f>금!A11</f>
        <v>소고기무국</v>
      </c>
      <c r="B11" s="293" t="str">
        <f>금!B11</f>
        <v>우민찌</v>
      </c>
      <c r="C11" s="294">
        <f>금!D11+금!H11</f>
        <v>0.48</v>
      </c>
      <c r="D11" s="295">
        <f>금!K11</f>
        <v>0</v>
      </c>
      <c r="E11" s="292" t="str">
        <f>금!L11</f>
        <v>우렁된장국</v>
      </c>
      <c r="F11" s="293" t="str">
        <f>금!M11</f>
        <v>우렁</v>
      </c>
      <c r="G11" s="294">
        <f>금!O11</f>
        <v>2.04</v>
      </c>
      <c r="H11" s="297">
        <f>금!R11</f>
        <v>0</v>
      </c>
      <c r="N11" s="245"/>
    </row>
    <row r="12" spans="1:14" s="83" customFormat="1" ht="17.100000000000001" customHeight="1">
      <c r="A12" s="292">
        <f>금!A12</f>
        <v>0</v>
      </c>
      <c r="B12" s="293" t="str">
        <f>금!B12</f>
        <v>무,대파</v>
      </c>
      <c r="C12" s="294">
        <f>금!D12+금!H12</f>
        <v>2.04</v>
      </c>
      <c r="D12" s="295">
        <f>금!K12</f>
        <v>0</v>
      </c>
      <c r="E12" s="292">
        <f>금!L12</f>
        <v>0</v>
      </c>
      <c r="F12" s="293" t="str">
        <f>금!M12</f>
        <v>양파,호박,대파</v>
      </c>
      <c r="G12" s="294">
        <f>금!O12</f>
        <v>2.04</v>
      </c>
      <c r="H12" s="297">
        <f>금!R12</f>
        <v>0</v>
      </c>
      <c r="N12" s="245"/>
    </row>
    <row r="13" spans="1:14" s="83" customFormat="1" ht="17.100000000000001" customHeight="1">
      <c r="A13" s="292">
        <f>금!A13</f>
        <v>0</v>
      </c>
      <c r="B13" s="293">
        <f>금!B13</f>
        <v>0</v>
      </c>
      <c r="C13" s="294">
        <f>금!D13+금!H13</f>
        <v>2</v>
      </c>
      <c r="D13" s="295">
        <f>금!K13</f>
        <v>0</v>
      </c>
      <c r="E13" s="292">
        <f>금!L13</f>
        <v>0</v>
      </c>
      <c r="F13" s="293">
        <f>금!M13</f>
        <v>0</v>
      </c>
      <c r="G13" s="294">
        <f>금!O13</f>
        <v>0.96</v>
      </c>
      <c r="H13" s="297">
        <f>금!R13</f>
        <v>0</v>
      </c>
    </row>
    <row r="14" spans="1:14" s="83" customFormat="1" ht="17.100000000000001" customHeight="1">
      <c r="A14" s="292" t="str">
        <f>금!A14</f>
        <v>생선전</v>
      </c>
      <c r="B14" s="293" t="str">
        <f>금!B14</f>
        <v>동태포</v>
      </c>
      <c r="C14" s="294">
        <f>금!D14+금!H14</f>
        <v>3</v>
      </c>
      <c r="D14" s="295">
        <f>금!K14</f>
        <v>0</v>
      </c>
      <c r="E14" s="292">
        <f>금!L14</f>
        <v>0</v>
      </c>
      <c r="F14" s="293">
        <f>금!M14</f>
        <v>0</v>
      </c>
      <c r="G14" s="294">
        <f>금!O14</f>
        <v>0</v>
      </c>
      <c r="H14" s="297">
        <f>금!R14</f>
        <v>0</v>
      </c>
      <c r="N14" s="245"/>
    </row>
    <row r="15" spans="1:14" s="83" customFormat="1" ht="17.100000000000001" customHeight="1">
      <c r="A15" s="292">
        <f>금!A15</f>
        <v>0</v>
      </c>
      <c r="B15" s="293" t="str">
        <f>금!B15</f>
        <v>대란</v>
      </c>
      <c r="C15" s="294">
        <f>금!D15+금!H15</f>
        <v>0.24</v>
      </c>
      <c r="D15" s="295">
        <f>금!K16</f>
        <v>0</v>
      </c>
      <c r="E15" s="292" t="str">
        <f>금!L15</f>
        <v>닭가슴살야채조림</v>
      </c>
      <c r="F15" s="293" t="str">
        <f>금!M15</f>
        <v>닭가슴살</v>
      </c>
      <c r="G15" s="294">
        <f>금!O15</f>
        <v>3</v>
      </c>
      <c r="H15" s="297">
        <f>금!R15</f>
        <v>0</v>
      </c>
      <c r="N15" s="245"/>
    </row>
    <row r="16" spans="1:14" s="83" customFormat="1" ht="17.100000000000001" customHeight="1">
      <c r="A16" s="292">
        <f>금!A16</f>
        <v>0</v>
      </c>
      <c r="B16" s="293">
        <f>금!B16</f>
        <v>0</v>
      </c>
      <c r="C16" s="294">
        <f>금!D16+금!H16</f>
        <v>0</v>
      </c>
      <c r="D16" s="295">
        <f>금!K17</f>
        <v>0</v>
      </c>
      <c r="E16" s="292">
        <f>금!L16</f>
        <v>0</v>
      </c>
      <c r="F16" s="293" t="str">
        <f>금!M16</f>
        <v>피망,당근,양파</v>
      </c>
      <c r="G16" s="294">
        <f>금!O16</f>
        <v>2.4</v>
      </c>
      <c r="H16" s="297">
        <f>금!R16</f>
        <v>0</v>
      </c>
    </row>
    <row r="17" spans="1:15" s="83" customFormat="1" ht="17.100000000000001" customHeight="1">
      <c r="A17" s="292">
        <f>금!A17</f>
        <v>0</v>
      </c>
      <c r="B17" s="293">
        <f>금!B17</f>
        <v>0</v>
      </c>
      <c r="C17" s="294">
        <f>금!D17+금!H17</f>
        <v>0</v>
      </c>
      <c r="D17" s="295">
        <f>금!K19</f>
        <v>0</v>
      </c>
      <c r="E17" s="292">
        <f>금!L17</f>
        <v>0</v>
      </c>
      <c r="F17" s="293" t="str">
        <f>금!M17</f>
        <v>대파</v>
      </c>
      <c r="G17" s="294">
        <f>금!O17</f>
        <v>0.78</v>
      </c>
      <c r="H17" s="297">
        <f>금!R17</f>
        <v>0</v>
      </c>
      <c r="I17" s="246"/>
      <c r="J17" s="90"/>
      <c r="K17" s="90"/>
      <c r="L17" s="90"/>
      <c r="M17" s="90"/>
      <c r="N17" s="90"/>
      <c r="O17" s="90"/>
    </row>
    <row r="18" spans="1:15" s="83" customFormat="1" ht="17.100000000000001" customHeight="1">
      <c r="A18" s="292">
        <f>금!A18</f>
        <v>0</v>
      </c>
      <c r="B18" s="293">
        <f>금!B18</f>
        <v>0</v>
      </c>
      <c r="C18" s="294">
        <f>금!D18+금!H18</f>
        <v>0</v>
      </c>
      <c r="D18" s="295">
        <f>금!K20</f>
        <v>0</v>
      </c>
      <c r="E18" s="292">
        <f>금!L18</f>
        <v>0</v>
      </c>
      <c r="F18" s="293">
        <f>금!M18</f>
        <v>0</v>
      </c>
      <c r="G18" s="294">
        <f>금!O18</f>
        <v>1.98</v>
      </c>
      <c r="H18" s="297">
        <f>금!R18</f>
        <v>0</v>
      </c>
      <c r="I18" s="247"/>
      <c r="J18" s="212"/>
      <c r="K18" s="115"/>
      <c r="L18" s="185"/>
      <c r="M18" s="208"/>
      <c r="N18" s="208"/>
      <c r="O18" s="248"/>
    </row>
    <row r="19" spans="1:15" s="83" customFormat="1" ht="17.100000000000001" customHeight="1">
      <c r="A19" s="292">
        <f>금!A19</f>
        <v>0</v>
      </c>
      <c r="B19" s="293">
        <f>금!B19</f>
        <v>0</v>
      </c>
      <c r="C19" s="294">
        <f>금!D19+금!H19</f>
        <v>0</v>
      </c>
      <c r="D19" s="295">
        <f>금!K21</f>
        <v>0</v>
      </c>
      <c r="E19" s="292">
        <f>금!L19</f>
        <v>0</v>
      </c>
      <c r="F19" s="293">
        <f>금!M19</f>
        <v>0</v>
      </c>
      <c r="G19" s="294">
        <f>금!O19</f>
        <v>0.3</v>
      </c>
      <c r="H19" s="297">
        <f>금!R19</f>
        <v>0</v>
      </c>
      <c r="I19" s="247"/>
      <c r="J19" s="212"/>
      <c r="K19" s="115"/>
      <c r="L19" s="185"/>
      <c r="M19" s="208"/>
      <c r="N19" s="208"/>
      <c r="O19" s="248"/>
    </row>
    <row r="20" spans="1:15" s="83" customFormat="1" ht="17.100000000000001" customHeight="1">
      <c r="A20" s="292">
        <f>금!A20</f>
        <v>0</v>
      </c>
      <c r="B20" s="293">
        <f>금!B20</f>
        <v>0</v>
      </c>
      <c r="C20" s="294">
        <f>금!D20+금!H20</f>
        <v>0</v>
      </c>
      <c r="D20" s="295">
        <f>금!K22</f>
        <v>0</v>
      </c>
      <c r="E20" s="292" t="str">
        <f>금!L20</f>
        <v>시금치무침</v>
      </c>
      <c r="F20" s="293" t="str">
        <f>금!M20</f>
        <v>시금치</v>
      </c>
      <c r="G20" s="294">
        <f>금!O20</f>
        <v>3</v>
      </c>
      <c r="H20" s="297">
        <f>금!R20</f>
        <v>0</v>
      </c>
      <c r="I20" s="247"/>
      <c r="J20" s="212"/>
      <c r="K20" s="115"/>
      <c r="L20" s="185"/>
      <c r="M20" s="208"/>
      <c r="N20" s="208"/>
      <c r="O20" s="90"/>
    </row>
    <row r="21" spans="1:15" s="83" customFormat="1" ht="17.100000000000001" customHeight="1">
      <c r="A21" s="292" t="str">
        <f>금!A21</f>
        <v>어죽</v>
      </c>
      <c r="B21" s="293">
        <f>금!B21</f>
        <v>0</v>
      </c>
      <c r="C21" s="294">
        <f>금!D21+금!H21</f>
        <v>0</v>
      </c>
      <c r="D21" s="295">
        <f>금!K23</f>
        <v>0</v>
      </c>
      <c r="E21" s="292">
        <f>금!L21</f>
        <v>0</v>
      </c>
      <c r="F21" s="293" t="str">
        <f>금!M21</f>
        <v>대파</v>
      </c>
      <c r="G21" s="294">
        <f>금!O21</f>
        <v>0.54</v>
      </c>
      <c r="H21" s="297">
        <f>금!R21</f>
        <v>0</v>
      </c>
      <c r="I21" s="247"/>
      <c r="J21" s="212"/>
      <c r="K21" s="115"/>
      <c r="L21" s="185"/>
      <c r="M21" s="208"/>
      <c r="N21" s="208"/>
      <c r="O21" s="90"/>
    </row>
    <row r="22" spans="1:15" s="83" customFormat="1" ht="17.100000000000001" customHeight="1">
      <c r="A22" s="292" t="str">
        <f>금!A22</f>
        <v>흰죽</v>
      </c>
      <c r="B22" s="293">
        <f>금!B22</f>
        <v>0</v>
      </c>
      <c r="C22" s="294">
        <f>금!D22+금!H22</f>
        <v>0</v>
      </c>
      <c r="D22" s="295">
        <f>금!K24</f>
        <v>0</v>
      </c>
      <c r="E22" s="292">
        <f>금!L22</f>
        <v>0</v>
      </c>
      <c r="F22" s="293">
        <f>금!M22</f>
        <v>0</v>
      </c>
      <c r="G22" s="294">
        <f>금!O22</f>
        <v>0</v>
      </c>
      <c r="H22" s="297">
        <f>금!R22</f>
        <v>0</v>
      </c>
      <c r="I22" s="246"/>
      <c r="J22" s="90"/>
      <c r="K22" s="90"/>
      <c r="L22" s="90"/>
      <c r="M22" s="90"/>
      <c r="N22" s="249"/>
      <c r="O22" s="90"/>
    </row>
    <row r="23" spans="1:15" s="83" customFormat="1" ht="17.100000000000001" customHeight="1">
      <c r="A23" s="292" t="str">
        <f>금!A23</f>
        <v>구이김</v>
      </c>
      <c r="B23" s="293">
        <f>금!B23</f>
        <v>0</v>
      </c>
      <c r="C23" s="294">
        <f>금!D23+금!H23</f>
        <v>3</v>
      </c>
      <c r="D23" s="295">
        <f>금!K25</f>
        <v>0</v>
      </c>
      <c r="E23" s="292">
        <f>금!L23</f>
        <v>0</v>
      </c>
      <c r="F23" s="293">
        <f>금!M23</f>
        <v>0</v>
      </c>
      <c r="G23" s="294">
        <f>금!O23</f>
        <v>0</v>
      </c>
      <c r="H23" s="297">
        <f>금!R23</f>
        <v>0</v>
      </c>
      <c r="I23" s="247"/>
      <c r="J23" s="212"/>
      <c r="K23" s="115"/>
      <c r="L23" s="185"/>
      <c r="M23" s="208"/>
      <c r="N23" s="208"/>
      <c r="O23" s="90"/>
    </row>
    <row r="24" spans="1:15" s="83" customFormat="1" ht="17.100000000000001" customHeight="1">
      <c r="A24" s="292" t="str">
        <f>금!A24</f>
        <v>후리가케</v>
      </c>
      <c r="B24" s="293">
        <f>금!B24</f>
        <v>0</v>
      </c>
      <c r="C24" s="294">
        <f>금!D24+금!H24</f>
        <v>0.36</v>
      </c>
      <c r="D24" s="295">
        <f>금!K27</f>
        <v>0</v>
      </c>
      <c r="E24" s="292">
        <f>금!L24</f>
        <v>0</v>
      </c>
      <c r="F24" s="293">
        <f>금!M24</f>
        <v>0</v>
      </c>
      <c r="G24" s="294">
        <f>금!O24</f>
        <v>0</v>
      </c>
      <c r="H24" s="297">
        <f>금!R24</f>
        <v>0</v>
      </c>
      <c r="I24" s="247"/>
      <c r="J24" s="212"/>
      <c r="K24" s="115"/>
      <c r="L24" s="185"/>
      <c r="M24" s="208"/>
      <c r="N24" s="208"/>
      <c r="O24" s="90"/>
    </row>
    <row r="25" spans="1:15" s="83" customFormat="1" ht="17.100000000000001" customHeight="1">
      <c r="A25" s="292" t="str">
        <f>금!A25</f>
        <v>엔요</v>
      </c>
      <c r="B25" s="293">
        <f>금!B25</f>
        <v>0</v>
      </c>
      <c r="C25" s="294">
        <f>금!D25+금!H25</f>
        <v>60</v>
      </c>
      <c r="D25" s="295">
        <f>금!K28</f>
        <v>0</v>
      </c>
      <c r="E25" s="292">
        <f>금!L25</f>
        <v>0</v>
      </c>
      <c r="F25" s="293">
        <f>금!M25</f>
        <v>0</v>
      </c>
      <c r="G25" s="294">
        <f>금!O25</f>
        <v>0</v>
      </c>
      <c r="H25" s="297">
        <f>금!R25</f>
        <v>0</v>
      </c>
      <c r="I25" s="247"/>
      <c r="J25" s="212"/>
      <c r="K25" s="115"/>
      <c r="L25" s="185"/>
      <c r="M25" s="208"/>
      <c r="N25" s="208"/>
      <c r="O25" s="90"/>
    </row>
    <row r="26" spans="1:15" s="83" customFormat="1" ht="17.100000000000001" customHeight="1">
      <c r="A26" s="292" t="str">
        <f>금!A27</f>
        <v>꿀모과차</v>
      </c>
      <c r="B26" s="293" t="str">
        <f>금!B27</f>
        <v>꿀모과차</v>
      </c>
      <c r="C26" s="294">
        <f>금!D27+금!H27</f>
        <v>3</v>
      </c>
      <c r="D26" s="295">
        <f>금!K29</f>
        <v>0</v>
      </c>
      <c r="E26" s="292" t="str">
        <f>금!L27</f>
        <v>참치야채죽</v>
      </c>
      <c r="F26" s="293" t="str">
        <f>금!M27</f>
        <v>참치캔</v>
      </c>
      <c r="G26" s="294">
        <f>금!O27</f>
        <v>1.92</v>
      </c>
      <c r="H26" s="297">
        <f>금!R27</f>
        <v>0</v>
      </c>
      <c r="I26" s="250"/>
      <c r="J26" s="113"/>
      <c r="K26" s="115"/>
      <c r="L26" s="185"/>
      <c r="M26" s="208"/>
      <c r="N26" s="208"/>
      <c r="O26" s="90"/>
    </row>
    <row r="27" spans="1:15" s="83" customFormat="1" ht="17.100000000000001" customHeight="1">
      <c r="A27" s="292">
        <f>금!A28</f>
        <v>0</v>
      </c>
      <c r="B27" s="293">
        <f>금!B28</f>
        <v>0</v>
      </c>
      <c r="C27" s="294">
        <f>금!D28+금!H28</f>
        <v>1.38</v>
      </c>
      <c r="D27" s="295">
        <f>금!K30</f>
        <v>0</v>
      </c>
      <c r="E27" s="292">
        <f>금!L28</f>
        <v>0</v>
      </c>
      <c r="F27" s="293" t="str">
        <f>금!M28</f>
        <v>갖은야채</v>
      </c>
      <c r="G27" s="294">
        <f>금!O28</f>
        <v>0</v>
      </c>
      <c r="H27" s="297">
        <f>금!R28</f>
        <v>0</v>
      </c>
      <c r="I27" s="250"/>
      <c r="J27" s="113"/>
      <c r="K27" s="115"/>
      <c r="L27" s="185"/>
      <c r="M27" s="208"/>
      <c r="N27" s="208"/>
      <c r="O27" s="90"/>
    </row>
    <row r="28" spans="1:15" s="83" customFormat="1" ht="17.100000000000001" customHeight="1">
      <c r="A28" s="292" t="str">
        <f>금!A29</f>
        <v>백김치</v>
      </c>
      <c r="B28" s="293" t="str">
        <f>금!B29</f>
        <v>백김치</v>
      </c>
      <c r="C28" s="294">
        <f>금!D29+금!H29</f>
        <v>1.5</v>
      </c>
      <c r="D28" s="295">
        <f>금!K31</f>
        <v>0</v>
      </c>
      <c r="E28" s="292" t="str">
        <f>금!L29</f>
        <v>포기김치</v>
      </c>
      <c r="F28" s="293" t="str">
        <f>금!M29</f>
        <v>포기김치</v>
      </c>
      <c r="G28" s="294">
        <f>금!O29</f>
        <v>1.5</v>
      </c>
      <c r="H28" s="297">
        <f>금!R29</f>
        <v>0</v>
      </c>
      <c r="I28" s="250"/>
      <c r="J28" s="113"/>
      <c r="K28" s="115"/>
      <c r="L28" s="185"/>
      <c r="M28" s="208"/>
      <c r="N28" s="208"/>
      <c r="O28" s="90"/>
    </row>
    <row r="29" spans="1:15" s="83" customFormat="1" ht="17.100000000000001" customHeight="1">
      <c r="A29" s="292" t="str">
        <f>금!A30</f>
        <v>물김치</v>
      </c>
      <c r="B29" s="293" t="str">
        <f>금!B30</f>
        <v>물김치</v>
      </c>
      <c r="C29" s="294">
        <f>금!D30+금!H30</f>
        <v>1.44</v>
      </c>
      <c r="D29" s="295">
        <f>금!K32</f>
        <v>0</v>
      </c>
      <c r="E29" s="292" t="str">
        <f>금!L30</f>
        <v>백김치</v>
      </c>
      <c r="F29" s="293" t="str">
        <f>금!M30</f>
        <v>백김치</v>
      </c>
      <c r="G29" s="294">
        <f>금!O30</f>
        <v>1.2</v>
      </c>
      <c r="H29" s="297">
        <f>금!R30</f>
        <v>0</v>
      </c>
      <c r="I29" s="251"/>
      <c r="J29" s="113"/>
      <c r="K29" s="115"/>
      <c r="L29" s="185"/>
      <c r="M29" s="208"/>
      <c r="N29" s="208"/>
      <c r="O29" s="90"/>
    </row>
    <row r="30" spans="1:15" s="83" customFormat="1" ht="17.100000000000001" customHeight="1">
      <c r="A30" s="292"/>
      <c r="B30" s="293">
        <f>금!B31</f>
        <v>0</v>
      </c>
      <c r="C30" s="294">
        <f>금!D31+금!H31</f>
        <v>0</v>
      </c>
      <c r="D30" s="295">
        <f>금!K33</f>
        <v>0</v>
      </c>
      <c r="E30" s="292"/>
      <c r="F30" s="293">
        <f>금!M31</f>
        <v>0</v>
      </c>
      <c r="G30" s="294">
        <f>금!O31</f>
        <v>0</v>
      </c>
      <c r="H30" s="297">
        <f>금!R31</f>
        <v>0</v>
      </c>
      <c r="I30" s="251"/>
      <c r="J30" s="113"/>
      <c r="K30" s="115"/>
      <c r="L30" s="185"/>
      <c r="M30" s="208"/>
      <c r="N30" s="208"/>
      <c r="O30" s="90"/>
    </row>
    <row r="31" spans="1:15" s="90" customFormat="1" ht="30" customHeight="1">
      <c r="A31" s="800" t="s">
        <v>146</v>
      </c>
      <c r="B31" s="800"/>
      <c r="C31" s="800"/>
      <c r="D31" s="800"/>
      <c r="E31" s="113"/>
      <c r="F31" s="113"/>
      <c r="G31" s="185"/>
      <c r="H31" s="248"/>
    </row>
    <row r="32" spans="1:15" s="90" customFormat="1" ht="18" customHeight="1">
      <c r="A32" s="279" t="s">
        <v>174</v>
      </c>
      <c r="B32" s="280"/>
      <c r="C32" s="281"/>
      <c r="D32" s="281"/>
      <c r="E32" s="113"/>
      <c r="F32" s="113"/>
      <c r="G32" s="185"/>
      <c r="H32" s="248"/>
    </row>
    <row r="33" spans="1:8" s="90" customFormat="1" ht="18" customHeight="1">
      <c r="A33" s="282" t="str">
        <f>A3</f>
        <v xml:space="preserve">시행일 : </v>
      </c>
      <c r="B33" s="801">
        <f>B3</f>
        <v>43518</v>
      </c>
      <c r="C33" s="801"/>
      <c r="D33" s="801"/>
      <c r="E33" s="817"/>
      <c r="F33" s="817"/>
      <c r="G33" s="328"/>
      <c r="H33" s="317"/>
    </row>
    <row r="34" spans="1:8" s="166" customFormat="1" ht="7.5" customHeight="1" thickBot="1">
      <c r="A34" s="163"/>
      <c r="B34" s="164"/>
      <c r="C34" s="165"/>
      <c r="D34" s="165"/>
      <c r="E34" s="75"/>
      <c r="F34" s="75"/>
      <c r="H34" s="165"/>
    </row>
    <row r="35" spans="1:8" s="83" customFormat="1" ht="12.75" customHeight="1">
      <c r="A35" s="809" t="s">
        <v>27</v>
      </c>
      <c r="B35" s="810"/>
      <c r="C35" s="283">
        <f>금!E36+금!I36</f>
        <v>95</v>
      </c>
      <c r="D35" s="804" t="s">
        <v>123</v>
      </c>
      <c r="E35" s="75"/>
      <c r="F35" s="75"/>
      <c r="G35" s="305"/>
      <c r="H35" s="602"/>
    </row>
    <row r="36" spans="1:8" s="83" customFormat="1" ht="12.75" customHeight="1" thickBot="1">
      <c r="A36" s="284" t="s">
        <v>124</v>
      </c>
      <c r="B36" s="285" t="s">
        <v>125</v>
      </c>
      <c r="C36" s="329" t="s">
        <v>126</v>
      </c>
      <c r="D36" s="808"/>
      <c r="E36" s="75"/>
      <c r="F36" s="75"/>
      <c r="G36" s="171"/>
      <c r="H36" s="602"/>
    </row>
    <row r="37" spans="1:8" s="83" customFormat="1" ht="17.100000000000001" customHeight="1">
      <c r="A37" s="287" t="str">
        <f>금!A38</f>
        <v>잡곡밥</v>
      </c>
      <c r="B37" s="288" t="str">
        <f>금!B38</f>
        <v>쌀</v>
      </c>
      <c r="C37" s="289">
        <f>금!D38+금!H38</f>
        <v>7.0500000000000007</v>
      </c>
      <c r="D37" s="290">
        <f>금!K38</f>
        <v>0</v>
      </c>
      <c r="E37" s="75"/>
      <c r="F37" s="173"/>
      <c r="G37" s="175"/>
    </row>
    <row r="38" spans="1:8" s="83" customFormat="1" ht="17.100000000000001" customHeight="1">
      <c r="A38" s="292">
        <f>금!A39</f>
        <v>0</v>
      </c>
      <c r="B38" s="293" t="str">
        <f>금!B39</f>
        <v>찰보리</v>
      </c>
      <c r="C38" s="294">
        <f>금!D39+금!H39</f>
        <v>0.28500000000000003</v>
      </c>
      <c r="D38" s="297">
        <f>금!K39</f>
        <v>0</v>
      </c>
      <c r="E38" s="75"/>
      <c r="F38" s="306"/>
      <c r="G38" s="307"/>
    </row>
    <row r="39" spans="1:8" s="83" customFormat="1" ht="17.100000000000001" customHeight="1">
      <c r="A39" s="292" t="str">
        <f>금!A40</f>
        <v>크림스프</v>
      </c>
      <c r="B39" s="293" t="str">
        <f>금!B40</f>
        <v>크림스프</v>
      </c>
      <c r="C39" s="294">
        <f>금!D40+금!H40</f>
        <v>0.93</v>
      </c>
      <c r="D39" s="297">
        <f>금!K40</f>
        <v>0</v>
      </c>
      <c r="E39" s="75"/>
      <c r="F39" s="798"/>
      <c r="G39" s="799"/>
    </row>
    <row r="40" spans="1:8" s="83" customFormat="1" ht="17.100000000000001" customHeight="1">
      <c r="A40" s="292">
        <f>금!A41</f>
        <v>0</v>
      </c>
      <c r="B40" s="293">
        <f>금!B41</f>
        <v>0</v>
      </c>
      <c r="C40" s="294">
        <f>금!D41+금!H41</f>
        <v>0</v>
      </c>
      <c r="D40" s="297">
        <f>금!K41</f>
        <v>0</v>
      </c>
      <c r="E40" s="75"/>
      <c r="F40" s="211"/>
      <c r="G40" s="311"/>
    </row>
    <row r="41" spans="1:8" s="83" customFormat="1" ht="17.100000000000001" customHeight="1">
      <c r="A41" s="292" t="str">
        <f>금!A42</f>
        <v>어묵국</v>
      </c>
      <c r="B41" s="293" t="str">
        <f>금!B42</f>
        <v>어묵</v>
      </c>
      <c r="C41" s="294">
        <f>금!D42+금!H42</f>
        <v>2.9750000000000001</v>
      </c>
      <c r="D41" s="297">
        <f>금!K51</f>
        <v>0</v>
      </c>
      <c r="E41" s="75"/>
      <c r="F41" s="211"/>
      <c r="G41" s="308"/>
    </row>
    <row r="42" spans="1:8" s="83" customFormat="1" ht="17.100000000000001" customHeight="1">
      <c r="A42" s="292">
        <f>금!A43</f>
        <v>0</v>
      </c>
      <c r="B42" s="293" t="str">
        <f>금!B43</f>
        <v>팽이버섯</v>
      </c>
      <c r="C42" s="294">
        <f>금!D43+금!H43</f>
        <v>17</v>
      </c>
      <c r="D42" s="297">
        <f>금!K52</f>
        <v>0</v>
      </c>
      <c r="E42" s="75"/>
      <c r="F42" s="211"/>
      <c r="G42" s="308"/>
    </row>
    <row r="43" spans="1:8" s="83" customFormat="1" ht="17.100000000000001" customHeight="1">
      <c r="A43" s="292">
        <f>금!A44</f>
        <v>0</v>
      </c>
      <c r="B43" s="293" t="str">
        <f>금!B44</f>
        <v>무,대파</v>
      </c>
      <c r="C43" s="294">
        <f>금!D44+금!H44</f>
        <v>1.02</v>
      </c>
      <c r="D43" s="297">
        <f>금!K53</f>
        <v>0</v>
      </c>
      <c r="E43" s="75"/>
      <c r="F43" s="211"/>
      <c r="G43" s="308"/>
    </row>
    <row r="44" spans="1:8" s="83" customFormat="1" ht="17.100000000000001" customHeight="1">
      <c r="A44" s="292">
        <f>금!A45</f>
        <v>0</v>
      </c>
      <c r="B44" s="293">
        <f>금!B45</f>
        <v>0</v>
      </c>
      <c r="C44" s="294">
        <f>금!D45+금!H45</f>
        <v>0.42499999999999999</v>
      </c>
      <c r="D44" s="297">
        <f>금!K54</f>
        <v>0</v>
      </c>
      <c r="E44" s="75"/>
      <c r="F44" s="309"/>
      <c r="G44" s="310"/>
    </row>
    <row r="45" spans="1:8" s="83" customFormat="1" ht="17.100000000000001" customHeight="1">
      <c r="A45" s="292" t="str">
        <f>금!A46</f>
        <v>고등어무조림</v>
      </c>
      <c r="B45" s="293" t="str">
        <f>금!B46</f>
        <v>고등어</v>
      </c>
      <c r="C45" s="294">
        <f>금!D46+금!H46</f>
        <v>2.9750000000000001</v>
      </c>
      <c r="D45" s="297" t="str">
        <f>금!K55</f>
        <v xml:space="preserve"> </v>
      </c>
      <c r="E45" s="75"/>
      <c r="F45" s="811"/>
      <c r="G45" s="812"/>
    </row>
    <row r="46" spans="1:8" s="83" customFormat="1" ht="17.100000000000001" customHeight="1">
      <c r="A46" s="292">
        <f>금!A47</f>
        <v>0</v>
      </c>
      <c r="B46" s="293" t="str">
        <f>금!B47</f>
        <v>무,대파,양파</v>
      </c>
      <c r="C46" s="294">
        <f>금!D47+금!H47</f>
        <v>1.02</v>
      </c>
      <c r="D46" s="297">
        <f>금!K56</f>
        <v>0</v>
      </c>
      <c r="E46" s="75"/>
      <c r="F46" s="812"/>
      <c r="G46" s="812"/>
    </row>
    <row r="47" spans="1:8" s="83" customFormat="1" ht="17.100000000000001" customHeight="1">
      <c r="A47" s="292">
        <f>금!A48</f>
        <v>0</v>
      </c>
      <c r="B47" s="293">
        <f>금!B48</f>
        <v>0</v>
      </c>
      <c r="C47" s="294">
        <f>금!D48+금!H48</f>
        <v>5.0999999999999996</v>
      </c>
      <c r="D47" s="297">
        <f>금!K57</f>
        <v>0</v>
      </c>
      <c r="E47" s="75"/>
      <c r="F47" s="211"/>
      <c r="G47" s="185"/>
    </row>
    <row r="48" spans="1:8" s="83" customFormat="1" ht="17.100000000000001" customHeight="1">
      <c r="A48" s="292" t="str">
        <f>금!A49</f>
        <v>새송이청경채볶음</v>
      </c>
      <c r="B48" s="293" t="str">
        <f>금!B49</f>
        <v>새송이</v>
      </c>
      <c r="C48" s="294">
        <f>금!D49+금!H49</f>
        <v>3.9950000000000001</v>
      </c>
      <c r="D48" s="297">
        <f>금!K58</f>
        <v>0</v>
      </c>
      <c r="E48" s="75"/>
      <c r="F48" s="312"/>
      <c r="G48" s="312"/>
    </row>
    <row r="49" spans="1:9" s="83" customFormat="1" ht="17.100000000000001" customHeight="1">
      <c r="A49" s="292" t="str">
        <f>금!A50</f>
        <v xml:space="preserve"> </v>
      </c>
      <c r="B49" s="293" t="str">
        <f>금!B50</f>
        <v>청경채</v>
      </c>
      <c r="C49" s="294">
        <f>금!D50+금!H50</f>
        <v>3.9950000000000001</v>
      </c>
      <c r="D49" s="297">
        <f>금!K59</f>
        <v>0</v>
      </c>
      <c r="E49" s="75"/>
      <c r="F49" s="312"/>
      <c r="G49" s="312"/>
    </row>
    <row r="50" spans="1:9" s="83" customFormat="1" ht="17.100000000000001" customHeight="1">
      <c r="A50" s="292">
        <f>금!A51</f>
        <v>0</v>
      </c>
      <c r="B50" s="293" t="str">
        <f>금!B51</f>
        <v>대파</v>
      </c>
      <c r="C50" s="294">
        <f>금!D51+금!H51</f>
        <v>1.19</v>
      </c>
      <c r="D50" s="297">
        <f>금!K61</f>
        <v>0</v>
      </c>
      <c r="E50" s="75"/>
      <c r="F50" s="75"/>
      <c r="G50" s="75"/>
      <c r="H50" s="184"/>
    </row>
    <row r="51" spans="1:9" s="83" customFormat="1" ht="17.100000000000001" customHeight="1">
      <c r="A51" s="292" t="str">
        <f>금!A52</f>
        <v xml:space="preserve"> </v>
      </c>
      <c r="B51" s="293">
        <f>금!B52</f>
        <v>0</v>
      </c>
      <c r="C51" s="294">
        <f>금!D52+금!H52</f>
        <v>0.42499999999999999</v>
      </c>
      <c r="D51" s="297">
        <f>금!K62</f>
        <v>0</v>
      </c>
      <c r="E51" s="75"/>
      <c r="F51" s="75"/>
      <c r="G51" s="75"/>
      <c r="H51" s="184"/>
    </row>
    <row r="52" spans="1:9" s="83" customFormat="1" ht="17.100000000000001" customHeight="1">
      <c r="A52" s="292" t="str">
        <f>금!A53</f>
        <v>양념깻잎지</v>
      </c>
      <c r="B52" s="293" t="str">
        <f>금!B53</f>
        <v>양념깻잎지</v>
      </c>
      <c r="C52" s="294">
        <f>금!D53+금!H53</f>
        <v>1.02</v>
      </c>
      <c r="D52" s="297">
        <f>금!K64</f>
        <v>0</v>
      </c>
      <c r="E52" s="75"/>
      <c r="F52" s="75"/>
      <c r="G52" s="75"/>
      <c r="H52" s="184"/>
    </row>
    <row r="53" spans="1:9" s="83" customFormat="1" ht="17.100000000000001" customHeight="1">
      <c r="A53" s="292">
        <f>금!A54</f>
        <v>0</v>
      </c>
      <c r="B53" s="293">
        <f>금!B54</f>
        <v>0</v>
      </c>
      <c r="C53" s="294">
        <f>금!D54+금!H54</f>
        <v>0.42499999999999999</v>
      </c>
      <c r="D53" s="297">
        <f>금!K65</f>
        <v>0</v>
      </c>
      <c r="E53" s="75"/>
      <c r="F53" s="75"/>
      <c r="G53" s="75"/>
      <c r="H53" s="184"/>
      <c r="I53" s="75"/>
    </row>
    <row r="54" spans="1:9" s="83" customFormat="1" ht="17.100000000000001" customHeight="1">
      <c r="A54" s="292" t="str">
        <f>금!A59</f>
        <v>흑임자죽</v>
      </c>
      <c r="B54" s="293" t="str">
        <f>금!B59</f>
        <v>흑임자</v>
      </c>
      <c r="C54" s="294">
        <f>금!D59+금!H59</f>
        <v>0.68</v>
      </c>
      <c r="D54" s="297">
        <f>금!K70</f>
        <v>0</v>
      </c>
      <c r="E54" s="75"/>
      <c r="F54" s="75"/>
      <c r="G54" s="75"/>
      <c r="H54" s="184"/>
      <c r="I54" s="75"/>
    </row>
    <row r="55" spans="1:9" s="83" customFormat="1" ht="17.100000000000001" customHeight="1">
      <c r="A55" s="292">
        <f>금!A60</f>
        <v>0</v>
      </c>
      <c r="B55" s="293">
        <f>금!B60</f>
        <v>0</v>
      </c>
      <c r="C55" s="294">
        <f>금!D60+금!H60</f>
        <v>0</v>
      </c>
      <c r="D55" s="297">
        <f>금!K71</f>
        <v>0</v>
      </c>
      <c r="E55" s="75"/>
      <c r="F55" s="75"/>
      <c r="G55" s="75"/>
      <c r="H55" s="184"/>
      <c r="I55" s="75"/>
    </row>
    <row r="56" spans="1:9" s="83" customFormat="1" ht="17.100000000000001" customHeight="1">
      <c r="A56" s="292" t="str">
        <f>금!A61</f>
        <v>버터감자</v>
      </c>
      <c r="B56" s="293" t="str">
        <f>금!B61</f>
        <v>감자.버터</v>
      </c>
      <c r="C56" s="294">
        <f>금!D61+금!H61</f>
        <v>6.8</v>
      </c>
      <c r="D56" s="297">
        <f>금!K72</f>
        <v>0</v>
      </c>
      <c r="E56" s="75"/>
      <c r="F56" s="75"/>
      <c r="G56" s="75"/>
      <c r="H56" s="184"/>
      <c r="I56" s="75"/>
    </row>
    <row r="57" spans="1:9" s="83" customFormat="1" ht="17.100000000000001" customHeight="1">
      <c r="A57" s="292" t="str">
        <f>금!A62</f>
        <v>오렌지주스</v>
      </c>
      <c r="B57" s="293">
        <f>금!B62</f>
        <v>0</v>
      </c>
      <c r="C57" s="294">
        <f>금!D62+금!H62</f>
        <v>5.95</v>
      </c>
      <c r="D57" s="297">
        <f>금!K73</f>
        <v>0</v>
      </c>
      <c r="E57" s="75"/>
      <c r="F57" s="75"/>
      <c r="G57" s="75"/>
      <c r="H57" s="184"/>
      <c r="I57" s="75"/>
    </row>
    <row r="58" spans="1:9">
      <c r="A58" s="292" t="str">
        <f>금!A63</f>
        <v>흰죽</v>
      </c>
      <c r="B58" s="293">
        <f>금!B63</f>
        <v>0</v>
      </c>
      <c r="C58" s="294">
        <f>금!D63+금!H63</f>
        <v>0</v>
      </c>
      <c r="D58" s="297">
        <f>금!K74</f>
        <v>0</v>
      </c>
    </row>
    <row r="59" spans="1:9">
      <c r="A59" s="292" t="str">
        <f>금!A64</f>
        <v>포기김치</v>
      </c>
      <c r="B59" s="293" t="str">
        <f>금!B64</f>
        <v>포기김치</v>
      </c>
      <c r="C59" s="294">
        <f>금!D64+금!H64</f>
        <v>167.5</v>
      </c>
      <c r="D59" s="297">
        <f>금!K75</f>
        <v>0</v>
      </c>
    </row>
    <row r="60" spans="1:9">
      <c r="A60" s="292" t="str">
        <f>금!A65</f>
        <v>백김치</v>
      </c>
      <c r="B60" s="293" t="str">
        <f>금!B65</f>
        <v>백김치</v>
      </c>
      <c r="C60" s="294">
        <f>금!D65+금!H65</f>
        <v>167.44</v>
      </c>
      <c r="D60" s="297">
        <f>금!K76</f>
        <v>0</v>
      </c>
    </row>
    <row r="61" spans="1:9">
      <c r="A61" s="292">
        <f>금!A66</f>
        <v>0</v>
      </c>
      <c r="B61" s="293">
        <f>금!B66</f>
        <v>0</v>
      </c>
      <c r="C61" s="294">
        <f>금!D66+금!H66</f>
        <v>0</v>
      </c>
      <c r="D61" s="297">
        <f>금!K77</f>
        <v>0</v>
      </c>
    </row>
  </sheetData>
  <mergeCells count="17">
    <mergeCell ref="F39:G39"/>
    <mergeCell ref="F45:F46"/>
    <mergeCell ref="G45:G46"/>
    <mergeCell ref="A31:D31"/>
    <mergeCell ref="B33:D33"/>
    <mergeCell ref="E33:F33"/>
    <mergeCell ref="A35:B35"/>
    <mergeCell ref="D35:D36"/>
    <mergeCell ref="H35:H36"/>
    <mergeCell ref="A1:D1"/>
    <mergeCell ref="E1:H1"/>
    <mergeCell ref="B3:D3"/>
    <mergeCell ref="F3:H3"/>
    <mergeCell ref="A5:B5"/>
    <mergeCell ref="D5:D6"/>
    <mergeCell ref="E5:F5"/>
    <mergeCell ref="H5:H6"/>
  </mergeCells>
  <phoneticPr fontId="3" type="noConversion"/>
  <pageMargins left="0.35" right="0.27559055118110237" top="0.59055118110236227" bottom="0.19685039370078741" header="0.51181102362204722" footer="0.15748031496062992"/>
  <pageSetup paperSize="9" scale="148" orientation="portrait" horizontalDpi="300" verticalDpi="300" r:id="rId1"/>
  <headerFooter alignWithMargins="0"/>
  <rowBreaks count="1" manualBreakCount="1">
    <brk id="30" max="16383" man="1"/>
  </rowBreaks>
  <colBreaks count="2" manualBreakCount="2">
    <brk id="4" max="1048575" man="1"/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6"/>
  <sheetViews>
    <sheetView showZeros="0" view="pageBreakPreview" topLeftCell="A31" zoomScale="85" zoomScaleSheetLayoutView="85" workbookViewId="0">
      <selection activeCell="B2" sqref="B2:D2"/>
    </sheetView>
  </sheetViews>
  <sheetFormatPr defaultColWidth="8.88671875" defaultRowHeight="18.75"/>
  <cols>
    <col min="1" max="1" width="13.88671875" style="184" customWidth="1"/>
    <col min="2" max="2" width="10.77734375" style="184" customWidth="1"/>
    <col min="3" max="3" width="7.109375" style="204" customWidth="1"/>
    <col min="4" max="4" width="13.44140625" style="184" customWidth="1"/>
    <col min="5" max="5" width="13.88671875" style="75" customWidth="1"/>
    <col min="6" max="6" width="10.77734375" style="75" customWidth="1"/>
    <col min="7" max="7" width="6.88671875" style="75" customWidth="1"/>
    <col min="8" max="8" width="13.44140625" style="184" customWidth="1"/>
    <col min="9" max="16384" width="8.88671875" style="75"/>
  </cols>
  <sheetData>
    <row r="1" spans="1:8" ht="29.25" customHeight="1">
      <c r="A1" s="800" t="s">
        <v>147</v>
      </c>
      <c r="B1" s="800"/>
      <c r="C1" s="800"/>
      <c r="D1" s="800"/>
      <c r="E1" s="800" t="s">
        <v>148</v>
      </c>
      <c r="F1" s="800"/>
      <c r="G1" s="800"/>
      <c r="H1" s="800"/>
    </row>
    <row r="2" spans="1:8" ht="18" customHeight="1">
      <c r="A2" s="279" t="s">
        <v>174</v>
      </c>
      <c r="B2" s="280"/>
      <c r="C2" s="281"/>
      <c r="D2" s="281"/>
      <c r="E2" s="279" t="s">
        <v>174</v>
      </c>
      <c r="F2" s="280"/>
      <c r="G2" s="281"/>
      <c r="H2" s="281"/>
    </row>
    <row r="3" spans="1:8" ht="18" customHeight="1">
      <c r="A3" s="282" t="str">
        <f>토!A3</f>
        <v xml:space="preserve">시행일 : </v>
      </c>
      <c r="B3" s="801">
        <f>토!B3</f>
        <v>43519</v>
      </c>
      <c r="C3" s="801"/>
      <c r="D3" s="801"/>
      <c r="E3" s="282" t="str">
        <f>A3</f>
        <v xml:space="preserve">시행일 : </v>
      </c>
      <c r="F3" s="801">
        <f>B3</f>
        <v>43519</v>
      </c>
      <c r="G3" s="801"/>
      <c r="H3" s="801"/>
    </row>
    <row r="4" spans="1:8" ht="6" customHeight="1" thickBot="1">
      <c r="A4" s="81"/>
      <c r="B4" s="82"/>
      <c r="C4" s="77"/>
      <c r="D4" s="77"/>
      <c r="H4" s="77"/>
    </row>
    <row r="5" spans="1:8" s="83" customFormat="1" ht="12.75" customHeight="1">
      <c r="A5" s="802" t="s">
        <v>35</v>
      </c>
      <c r="B5" s="803"/>
      <c r="C5" s="283">
        <f>토!E5+토!I5</f>
        <v>60</v>
      </c>
      <c r="D5" s="804" t="s">
        <v>38</v>
      </c>
      <c r="E5" s="806" t="s">
        <v>39</v>
      </c>
      <c r="F5" s="807"/>
      <c r="G5" s="283">
        <f>토!P5</f>
        <v>60</v>
      </c>
      <c r="H5" s="804" t="s">
        <v>38</v>
      </c>
    </row>
    <row r="6" spans="1:8" s="83" customFormat="1" ht="12.75" customHeight="1" thickBot="1">
      <c r="A6" s="284" t="s">
        <v>41</v>
      </c>
      <c r="B6" s="285" t="s">
        <v>42</v>
      </c>
      <c r="C6" s="286" t="s">
        <v>117</v>
      </c>
      <c r="D6" s="808"/>
      <c r="E6" s="284" t="s">
        <v>41</v>
      </c>
      <c r="F6" s="285" t="s">
        <v>48</v>
      </c>
      <c r="G6" s="286" t="s">
        <v>117</v>
      </c>
      <c r="H6" s="808"/>
    </row>
    <row r="7" spans="1:8" s="83" customFormat="1" ht="17.100000000000001" customHeight="1">
      <c r="A7" s="287" t="str">
        <f>토!A7</f>
        <v>잡곡밥</v>
      </c>
      <c r="B7" s="288" t="str">
        <f>토!B7</f>
        <v>쌀</v>
      </c>
      <c r="C7" s="289">
        <f>토!D7+토!H7</f>
        <v>4.2</v>
      </c>
      <c r="D7" s="290">
        <f>토!K7</f>
        <v>0</v>
      </c>
      <c r="E7" s="287" t="str">
        <f>토!L7</f>
        <v>잡곡밥</v>
      </c>
      <c r="F7" s="288" t="str">
        <f>토!M7</f>
        <v>쌀</v>
      </c>
      <c r="G7" s="291">
        <f>토!O7</f>
        <v>4.2</v>
      </c>
      <c r="H7" s="290">
        <f>토!R7</f>
        <v>0</v>
      </c>
    </row>
    <row r="8" spans="1:8" s="83" customFormat="1" ht="17.100000000000001" customHeight="1">
      <c r="A8" s="292">
        <f>토!A8</f>
        <v>0</v>
      </c>
      <c r="B8" s="293" t="str">
        <f>토!B8</f>
        <v>늘보리</v>
      </c>
      <c r="C8" s="294">
        <f>토!D8+토!H8</f>
        <v>0.18</v>
      </c>
      <c r="D8" s="295">
        <f>토!K8</f>
        <v>0</v>
      </c>
      <c r="E8" s="292">
        <f>토!L8</f>
        <v>0</v>
      </c>
      <c r="F8" s="296" t="str">
        <f>토!M8</f>
        <v>늘보리</v>
      </c>
      <c r="G8" s="291">
        <f>토!O8</f>
        <v>0.18</v>
      </c>
      <c r="H8" s="295">
        <f>토!R8</f>
        <v>0</v>
      </c>
    </row>
    <row r="9" spans="1:8" s="83" customFormat="1" ht="17.100000000000001" customHeight="1">
      <c r="A9" s="292" t="str">
        <f>토!A9</f>
        <v>크림스프</v>
      </c>
      <c r="B9" s="293" t="str">
        <f>토!B9</f>
        <v>크림스프</v>
      </c>
      <c r="C9" s="294">
        <f>토!D9+토!H9</f>
        <v>0.9</v>
      </c>
      <c r="D9" s="295">
        <f>토!K9</f>
        <v>0</v>
      </c>
      <c r="E9" s="292" t="str">
        <f>토!L9</f>
        <v>크림스프</v>
      </c>
      <c r="F9" s="296" t="str">
        <f>토!M9</f>
        <v>크림스프</v>
      </c>
      <c r="G9" s="291">
        <f>토!O9</f>
        <v>0.9</v>
      </c>
      <c r="H9" s="295">
        <f>토!R9</f>
        <v>0</v>
      </c>
    </row>
    <row r="10" spans="1:8" s="83" customFormat="1" ht="17.100000000000001" customHeight="1">
      <c r="A10" s="292">
        <f>토!A10</f>
        <v>0</v>
      </c>
      <c r="B10" s="293">
        <f>토!B10</f>
        <v>0</v>
      </c>
      <c r="C10" s="294">
        <f>토!D10+토!H10</f>
        <v>0</v>
      </c>
      <c r="D10" s="295">
        <f>토!K10</f>
        <v>0</v>
      </c>
      <c r="E10" s="292">
        <f>토!L10</f>
        <v>0</v>
      </c>
      <c r="F10" s="296">
        <f>토!M10</f>
        <v>0</v>
      </c>
      <c r="G10" s="291">
        <f>토!O10</f>
        <v>0</v>
      </c>
      <c r="H10" s="295">
        <f>토!R10</f>
        <v>0</v>
      </c>
    </row>
    <row r="11" spans="1:8" s="83" customFormat="1" ht="17.100000000000001" customHeight="1">
      <c r="A11" s="292" t="str">
        <f>토!A11</f>
        <v>북어국</v>
      </c>
      <c r="B11" s="293" t="str">
        <f>토!B11</f>
        <v>북어</v>
      </c>
      <c r="C11" s="294">
        <f>토!D11+토!H11</f>
        <v>0.54</v>
      </c>
      <c r="D11" s="295">
        <f>토!K11</f>
        <v>0</v>
      </c>
      <c r="E11" s="292" t="str">
        <f>토!L11</f>
        <v>재첩국</v>
      </c>
      <c r="F11" s="296" t="str">
        <f>토!M11</f>
        <v>재첩국</v>
      </c>
      <c r="G11" s="291">
        <f>토!O11</f>
        <v>2.04</v>
      </c>
      <c r="H11" s="295">
        <f>토!R11</f>
        <v>0</v>
      </c>
    </row>
    <row r="12" spans="1:8" s="83" customFormat="1" ht="17.100000000000001" customHeight="1">
      <c r="A12" s="292">
        <f>토!A12</f>
        <v>0</v>
      </c>
      <c r="B12" s="293" t="str">
        <f>토!B12</f>
        <v>양파,대파</v>
      </c>
      <c r="C12" s="294">
        <f>토!D12+토!H12</f>
        <v>0.6</v>
      </c>
      <c r="D12" s="295">
        <f>토!K12</f>
        <v>0</v>
      </c>
      <c r="E12" s="292">
        <f>토!L12</f>
        <v>0</v>
      </c>
      <c r="F12" s="296" t="str">
        <f>토!M12</f>
        <v>부추</v>
      </c>
      <c r="G12" s="291">
        <f>토!O12</f>
        <v>1</v>
      </c>
      <c r="H12" s="295">
        <f>토!R12</f>
        <v>0</v>
      </c>
    </row>
    <row r="13" spans="1:8" s="83" customFormat="1" ht="17.100000000000001" customHeight="1">
      <c r="A13" s="292">
        <f>토!A13</f>
        <v>0</v>
      </c>
      <c r="B13" s="293">
        <f>토!B13</f>
        <v>0</v>
      </c>
      <c r="C13" s="294">
        <f>토!D13+토!H13</f>
        <v>5.04</v>
      </c>
      <c r="D13" s="295">
        <f>토!K13</f>
        <v>0</v>
      </c>
      <c r="E13" s="292">
        <f>토!L13</f>
        <v>0</v>
      </c>
      <c r="F13" s="296">
        <f>토!M13</f>
        <v>0</v>
      </c>
      <c r="G13" s="291">
        <f>토!O13</f>
        <v>0.48</v>
      </c>
      <c r="H13" s="295">
        <f>토!R13</f>
        <v>0</v>
      </c>
    </row>
    <row r="14" spans="1:8" s="83" customFormat="1" ht="17.100000000000001" customHeight="1">
      <c r="A14" s="292" t="str">
        <f>토!A14</f>
        <v>쇠고기숙주볶음</v>
      </c>
      <c r="B14" s="293" t="str">
        <f>토!B14</f>
        <v>소고기민찌</v>
      </c>
      <c r="C14" s="294">
        <f>토!D14+토!H14</f>
        <v>2.04</v>
      </c>
      <c r="D14" s="295">
        <f>토!K14</f>
        <v>0</v>
      </c>
      <c r="E14" s="292" t="str">
        <f>토!L14</f>
        <v>생선까스/탈탈소스</v>
      </c>
      <c r="F14" s="296" t="str">
        <f>토!M14</f>
        <v>생선까스</v>
      </c>
      <c r="G14" s="291">
        <f>토!O14</f>
        <v>3</v>
      </c>
      <c r="H14" s="295"/>
    </row>
    <row r="15" spans="1:8" s="83" customFormat="1" ht="17.100000000000001" customHeight="1">
      <c r="A15" s="292">
        <f>토!A15</f>
        <v>0</v>
      </c>
      <c r="B15" s="293" t="str">
        <f>토!B15</f>
        <v>숙주,대파</v>
      </c>
      <c r="C15" s="294">
        <f>토!D15+토!H15</f>
        <v>1.98</v>
      </c>
      <c r="D15" s="295">
        <f>토!K15</f>
        <v>0</v>
      </c>
      <c r="E15" s="292">
        <f>토!L15</f>
        <v>0</v>
      </c>
      <c r="F15" s="296" t="str">
        <f>토!M15</f>
        <v>탈탈소스</v>
      </c>
      <c r="G15" s="291">
        <f>토!O15</f>
        <v>0.3</v>
      </c>
      <c r="H15" s="295"/>
    </row>
    <row r="16" spans="1:8" s="83" customFormat="1" ht="17.100000000000001" customHeight="1">
      <c r="A16" s="292">
        <f>토!A16</f>
        <v>0</v>
      </c>
      <c r="B16" s="293">
        <f>토!B16</f>
        <v>0</v>
      </c>
      <c r="C16" s="294">
        <f>토!D16+토!H16</f>
        <v>0</v>
      </c>
      <c r="D16" s="295">
        <f>토!K16</f>
        <v>0</v>
      </c>
      <c r="E16" s="292">
        <f>토!L16</f>
        <v>0</v>
      </c>
      <c r="F16" s="296">
        <f>토!M16</f>
        <v>0</v>
      </c>
      <c r="G16" s="291">
        <f>토!O16</f>
        <v>1.98</v>
      </c>
      <c r="H16" s="295"/>
    </row>
    <row r="17" spans="1:8" s="83" customFormat="1" ht="17.100000000000001" customHeight="1">
      <c r="A17" s="292" t="str">
        <f>토!A17</f>
        <v>부추장떡</v>
      </c>
      <c r="B17" s="293" t="str">
        <f>토!B17</f>
        <v>부추</v>
      </c>
      <c r="C17" s="294">
        <f>토!D17+토!H17</f>
        <v>1.5</v>
      </c>
      <c r="D17" s="295">
        <f>토!K17</f>
        <v>0</v>
      </c>
      <c r="E17" s="292" t="str">
        <f>토!L17</f>
        <v>연근조림</v>
      </c>
      <c r="F17" s="296" t="str">
        <f>토!M17</f>
        <v>연근</v>
      </c>
      <c r="G17" s="291">
        <f>토!O17</f>
        <v>0.96</v>
      </c>
      <c r="H17" s="295"/>
    </row>
    <row r="18" spans="1:8" s="83" customFormat="1" ht="17.100000000000001" customHeight="1">
      <c r="A18" s="292">
        <f>토!A18</f>
        <v>0</v>
      </c>
      <c r="B18" s="293" t="str">
        <f>토!B18</f>
        <v>양파</v>
      </c>
      <c r="C18" s="294">
        <f>토!D18+토!H18</f>
        <v>0.54</v>
      </c>
      <c r="D18" s="295">
        <f>토!K18</f>
        <v>0</v>
      </c>
      <c r="E18" s="292">
        <f>토!L18</f>
        <v>0</v>
      </c>
      <c r="F18" s="296">
        <f>토!M18</f>
        <v>0</v>
      </c>
      <c r="G18" s="291">
        <f>토!O18</f>
        <v>0.48</v>
      </c>
      <c r="H18" s="295"/>
    </row>
    <row r="19" spans="1:8" s="83" customFormat="1" ht="17.100000000000001" customHeight="1">
      <c r="A19" s="292">
        <f>토!A19</f>
        <v>0</v>
      </c>
      <c r="B19" s="293">
        <f>토!B19</f>
        <v>0</v>
      </c>
      <c r="C19" s="294">
        <f>토!D19+토!H19</f>
        <v>0</v>
      </c>
      <c r="D19" s="295">
        <f>토!K19</f>
        <v>0</v>
      </c>
      <c r="E19" s="292">
        <f>토!L19</f>
        <v>0</v>
      </c>
      <c r="F19" s="296">
        <f>토!M19</f>
        <v>0</v>
      </c>
      <c r="G19" s="291">
        <f>토!O19</f>
        <v>0.97499999999999998</v>
      </c>
      <c r="H19" s="295"/>
    </row>
    <row r="20" spans="1:8" s="83" customFormat="1" ht="17.100000000000001" customHeight="1">
      <c r="A20" s="292">
        <f>토!A20</f>
        <v>0</v>
      </c>
      <c r="B20" s="293">
        <f>토!B20</f>
        <v>0</v>
      </c>
      <c r="C20" s="294">
        <f>토!D20+토!H20</f>
        <v>0</v>
      </c>
      <c r="D20" s="295">
        <f>토!K20</f>
        <v>0</v>
      </c>
      <c r="E20" s="292" t="str">
        <f>토!L20</f>
        <v>열무무침</v>
      </c>
      <c r="F20" s="296" t="str">
        <f>토!M20</f>
        <v>열무</v>
      </c>
      <c r="G20" s="291">
        <f>토!O20</f>
        <v>3</v>
      </c>
      <c r="H20" s="295"/>
    </row>
    <row r="21" spans="1:8" s="83" customFormat="1" ht="17.100000000000001" customHeight="1">
      <c r="A21" s="292" t="str">
        <f>토!A21</f>
        <v>참치야채죽</v>
      </c>
      <c r="B21" s="293" t="str">
        <f>토!B21</f>
        <v>참치</v>
      </c>
      <c r="C21" s="294">
        <f>토!D21+토!H21</f>
        <v>0.84</v>
      </c>
      <c r="D21" s="295">
        <f>토!K21</f>
        <v>0</v>
      </c>
      <c r="E21" s="292">
        <f>토!L21</f>
        <v>0</v>
      </c>
      <c r="F21" s="296" t="str">
        <f>토!M21</f>
        <v>대파</v>
      </c>
      <c r="G21" s="291">
        <f>토!O21</f>
        <v>0.48</v>
      </c>
      <c r="H21" s="295">
        <f>토!R21</f>
        <v>0</v>
      </c>
    </row>
    <row r="22" spans="1:8" s="83" customFormat="1" ht="17.100000000000001" customHeight="1">
      <c r="A22" s="292" t="str">
        <f>토!A22</f>
        <v>흰죽</v>
      </c>
      <c r="B22" s="293" t="str">
        <f>토!B22</f>
        <v>갖은야채</v>
      </c>
      <c r="C22" s="294">
        <f>토!D22+토!H22</f>
        <v>0</v>
      </c>
      <c r="D22" s="295">
        <f>토!K22</f>
        <v>0</v>
      </c>
      <c r="E22" s="292">
        <f>토!L22</f>
        <v>0</v>
      </c>
      <c r="F22" s="296">
        <f>토!M22</f>
        <v>0</v>
      </c>
      <c r="G22" s="291">
        <f>토!O22</f>
        <v>0.3</v>
      </c>
      <c r="H22" s="295">
        <f>토!R22</f>
        <v>0</v>
      </c>
    </row>
    <row r="23" spans="1:8" s="83" customFormat="1" ht="17.100000000000001" customHeight="1">
      <c r="A23" s="292" t="str">
        <f>토!A23</f>
        <v>구이김</v>
      </c>
      <c r="B23" s="293">
        <f>토!B23</f>
        <v>0</v>
      </c>
      <c r="C23" s="294">
        <f>토!D23+토!H23</f>
        <v>3</v>
      </c>
      <c r="D23" s="295">
        <f>토!K23</f>
        <v>0</v>
      </c>
      <c r="E23" s="292">
        <f>토!L23</f>
        <v>0</v>
      </c>
      <c r="F23" s="296">
        <f>토!M23</f>
        <v>0</v>
      </c>
      <c r="G23" s="291">
        <f>토!O23</f>
        <v>0.3</v>
      </c>
      <c r="H23" s="295">
        <f>토!R23</f>
        <v>0</v>
      </c>
    </row>
    <row r="24" spans="1:8" s="83" customFormat="1" ht="17.100000000000001" customHeight="1">
      <c r="A24" s="292" t="str">
        <f>토!A24</f>
        <v>후리가케</v>
      </c>
      <c r="B24" s="293">
        <f>토!B24</f>
        <v>0</v>
      </c>
      <c r="C24" s="294">
        <f>토!D24+토!H24</f>
        <v>0.96</v>
      </c>
      <c r="D24" s="295">
        <f>토!K24</f>
        <v>0</v>
      </c>
      <c r="E24" s="292" t="str">
        <f>토!L24</f>
        <v>호박볶음</v>
      </c>
      <c r="F24" s="296" t="str">
        <f>토!M24</f>
        <v>주키니</v>
      </c>
      <c r="G24" s="291">
        <f>토!O24</f>
        <v>2.7</v>
      </c>
      <c r="H24" s="295">
        <f>토!R24</f>
        <v>0</v>
      </c>
    </row>
    <row r="25" spans="1:8" s="83" customFormat="1" ht="17.100000000000001" customHeight="1">
      <c r="A25" s="292" t="str">
        <f>토!A25</f>
        <v>엔요</v>
      </c>
      <c r="B25" s="293">
        <f>토!B25</f>
        <v>0</v>
      </c>
      <c r="C25" s="294">
        <f>토!D25+토!H25</f>
        <v>60</v>
      </c>
      <c r="D25" s="295">
        <f>토!K25</f>
        <v>0</v>
      </c>
      <c r="E25" s="292">
        <f>토!L25</f>
        <v>0</v>
      </c>
      <c r="F25" s="296">
        <f>토!M25</f>
        <v>0</v>
      </c>
      <c r="G25" s="291">
        <f>토!O25</f>
        <v>0</v>
      </c>
      <c r="H25" s="295">
        <f>토!R25</f>
        <v>0</v>
      </c>
    </row>
    <row r="26" spans="1:8" s="83" customFormat="1" ht="17.100000000000001" customHeight="1">
      <c r="A26" s="292" t="str">
        <f>토!A26</f>
        <v>아침햇살</v>
      </c>
      <c r="B26" s="293">
        <f>토!B26</f>
        <v>0</v>
      </c>
      <c r="C26" s="294">
        <f>토!D26+토!H26</f>
        <v>1.2</v>
      </c>
      <c r="D26" s="295">
        <f>토!K26</f>
        <v>0</v>
      </c>
      <c r="E26" s="292">
        <f>토!L26</f>
        <v>0</v>
      </c>
      <c r="F26" s="296">
        <f>토!M26</f>
        <v>0</v>
      </c>
      <c r="G26" s="291">
        <f>토!O26</f>
        <v>0</v>
      </c>
      <c r="H26" s="295">
        <f>토!R26</f>
        <v>0</v>
      </c>
    </row>
    <row r="27" spans="1:8" s="83" customFormat="1" ht="17.100000000000001" customHeight="1">
      <c r="A27" s="292" t="str">
        <f>토!A27</f>
        <v>핫쵸코</v>
      </c>
      <c r="B27" s="293" t="str">
        <f>토!B27</f>
        <v>핫초코</v>
      </c>
      <c r="C27" s="294">
        <f>토!D27+토!H27</f>
        <v>0.72</v>
      </c>
      <c r="D27" s="295">
        <f>토!K27</f>
        <v>0</v>
      </c>
      <c r="E27" s="292" t="str">
        <f>토!L27</f>
        <v>흰죽</v>
      </c>
      <c r="F27" s="296">
        <f>토!M27</f>
        <v>0</v>
      </c>
      <c r="G27" s="291">
        <f>토!O27</f>
        <v>0</v>
      </c>
      <c r="H27" s="295">
        <f>토!R27</f>
        <v>0</v>
      </c>
    </row>
    <row r="28" spans="1:8" s="83" customFormat="1" ht="17.100000000000001" customHeight="1">
      <c r="A28" s="292">
        <f>토!A28</f>
        <v>0</v>
      </c>
      <c r="B28" s="293">
        <f>토!B28</f>
        <v>0</v>
      </c>
      <c r="C28" s="294">
        <f>토!D28+토!H28</f>
        <v>0.06</v>
      </c>
      <c r="D28" s="295">
        <f>토!K28</f>
        <v>0</v>
      </c>
      <c r="E28" s="292" t="str">
        <f>토!L28</f>
        <v>단호박죽</v>
      </c>
      <c r="F28" s="296" t="str">
        <f>토!M28</f>
        <v>단호박</v>
      </c>
      <c r="G28" s="291">
        <f>토!O28</f>
        <v>0.9</v>
      </c>
      <c r="H28" s="295"/>
    </row>
    <row r="29" spans="1:8" s="83" customFormat="1" ht="17.100000000000001" customHeight="1">
      <c r="A29" s="292" t="str">
        <f>토!A29</f>
        <v>백김치</v>
      </c>
      <c r="B29" s="293" t="str">
        <f>토!B29</f>
        <v>백김치</v>
      </c>
      <c r="C29" s="294">
        <f>토!D29+토!H29</f>
        <v>1.5</v>
      </c>
      <c r="D29" s="295">
        <f>토!K29</f>
        <v>0</v>
      </c>
      <c r="E29" s="292" t="str">
        <f>토!L29</f>
        <v>포기김치</v>
      </c>
      <c r="F29" s="296" t="str">
        <f>토!M29</f>
        <v>포기김치</v>
      </c>
      <c r="G29" s="291">
        <f>토!O29</f>
        <v>1.5</v>
      </c>
      <c r="H29" s="295"/>
    </row>
    <row r="30" spans="1:8" s="83" customFormat="1" ht="17.100000000000001" customHeight="1">
      <c r="A30" s="292" t="str">
        <f>토!A30</f>
        <v>물김치</v>
      </c>
      <c r="B30" s="293" t="str">
        <f>토!B30</f>
        <v>물김치</v>
      </c>
      <c r="C30" s="294">
        <f>토!D30+토!H30</f>
        <v>1.44</v>
      </c>
      <c r="D30" s="295">
        <f>토!K30</f>
        <v>0</v>
      </c>
      <c r="E30" s="292" t="str">
        <f>토!L30</f>
        <v>백김치</v>
      </c>
      <c r="F30" s="296" t="str">
        <f>토!M30</f>
        <v>백김치</v>
      </c>
      <c r="G30" s="291">
        <f>토!O30</f>
        <v>1.44</v>
      </c>
      <c r="H30" s="295"/>
    </row>
    <row r="31" spans="1:8" s="83" customFormat="1" ht="17.100000000000001" customHeight="1">
      <c r="A31" s="292"/>
      <c r="B31" s="293">
        <f>토!B31</f>
        <v>0</v>
      </c>
      <c r="C31" s="294">
        <f>토!D31+토!H31</f>
        <v>0</v>
      </c>
      <c r="D31" s="295">
        <f>토!K31</f>
        <v>0</v>
      </c>
      <c r="E31" s="292"/>
      <c r="F31" s="296">
        <f>토!M31</f>
        <v>0</v>
      </c>
      <c r="G31" s="291">
        <f>토!O31</f>
        <v>0</v>
      </c>
      <c r="H31" s="295"/>
    </row>
    <row r="32" spans="1:8" s="83" customFormat="1" ht="17.100000000000001" customHeight="1">
      <c r="A32" s="292"/>
      <c r="B32" s="293">
        <f>토!B32</f>
        <v>0</v>
      </c>
      <c r="C32" s="294"/>
      <c r="D32" s="295">
        <f>토!K32</f>
        <v>0</v>
      </c>
      <c r="E32" s="292"/>
      <c r="F32" s="296">
        <f>토!M32</f>
        <v>0</v>
      </c>
      <c r="G32" s="291">
        <f>토!O32</f>
        <v>0</v>
      </c>
      <c r="H32" s="295"/>
    </row>
    <row r="33" spans="1:8" s="83" customFormat="1" ht="17.100000000000001" customHeight="1">
      <c r="A33" s="292"/>
      <c r="B33" s="293"/>
      <c r="C33" s="294"/>
      <c r="D33" s="295"/>
      <c r="E33" s="292"/>
      <c r="F33" s="296">
        <f>토!M34</f>
        <v>0</v>
      </c>
      <c r="G33" s="291">
        <f>토!O34</f>
        <v>0</v>
      </c>
      <c r="H33" s="295"/>
    </row>
    <row r="34" spans="1:8" s="315" customFormat="1" ht="28.5" customHeight="1">
      <c r="A34" s="800" t="s">
        <v>146</v>
      </c>
      <c r="B34" s="800"/>
      <c r="C34" s="800"/>
      <c r="D34" s="800"/>
      <c r="E34" s="211"/>
      <c r="F34" s="211"/>
      <c r="G34" s="185"/>
      <c r="H34" s="314"/>
    </row>
    <row r="35" spans="1:8" s="315" customFormat="1" ht="18" customHeight="1">
      <c r="A35" s="279" t="s">
        <v>174</v>
      </c>
      <c r="B35" s="280"/>
      <c r="C35" s="281"/>
      <c r="D35" s="281"/>
      <c r="E35" s="211"/>
      <c r="F35" s="211"/>
      <c r="G35" s="185"/>
      <c r="H35" s="314"/>
    </row>
    <row r="36" spans="1:8" s="315" customFormat="1" ht="18" customHeight="1">
      <c r="A36" s="282" t="str">
        <f>A3</f>
        <v xml:space="preserve">시행일 : </v>
      </c>
      <c r="B36" s="801">
        <f>B3</f>
        <v>43519</v>
      </c>
      <c r="C36" s="801"/>
      <c r="D36" s="801"/>
      <c r="E36" s="813"/>
      <c r="F36" s="813"/>
      <c r="G36" s="316"/>
      <c r="H36" s="317"/>
    </row>
    <row r="37" spans="1:8" s="166" customFormat="1" ht="6.75" customHeight="1" thickBot="1">
      <c r="A37" s="163"/>
      <c r="B37" s="164"/>
      <c r="C37" s="165"/>
      <c r="D37" s="165"/>
      <c r="E37" s="75"/>
      <c r="F37" s="75"/>
      <c r="H37" s="165"/>
    </row>
    <row r="38" spans="1:8" s="83" customFormat="1" ht="12.75" customHeight="1">
      <c r="A38" s="809" t="s">
        <v>27</v>
      </c>
      <c r="B38" s="810"/>
      <c r="C38" s="283">
        <f>토!E37+토!I37</f>
        <v>79</v>
      </c>
      <c r="D38" s="804" t="s">
        <v>123</v>
      </c>
      <c r="E38" s="75"/>
      <c r="F38" s="75"/>
      <c r="G38" s="305"/>
      <c r="H38" s="602"/>
    </row>
    <row r="39" spans="1:8" s="83" customFormat="1" ht="12.75" customHeight="1" thickBot="1">
      <c r="A39" s="284" t="s">
        <v>124</v>
      </c>
      <c r="B39" s="285" t="s">
        <v>125</v>
      </c>
      <c r="C39" s="286" t="s">
        <v>126</v>
      </c>
      <c r="D39" s="808"/>
      <c r="E39" s="75"/>
      <c r="F39" s="75"/>
      <c r="G39" s="171"/>
      <c r="H39" s="602"/>
    </row>
    <row r="40" spans="1:8" s="83" customFormat="1" ht="17.100000000000001" customHeight="1">
      <c r="A40" s="287" t="str">
        <f>토!A39</f>
        <v>잡곡밥</v>
      </c>
      <c r="B40" s="288" t="str">
        <f>토!B39</f>
        <v>쌀</v>
      </c>
      <c r="C40" s="330">
        <f>토!D39+토!H39</f>
        <v>5.19</v>
      </c>
      <c r="D40" s="290">
        <f>토!K39</f>
        <v>0</v>
      </c>
      <c r="E40" s="75"/>
      <c r="F40" s="173"/>
      <c r="G40" s="175"/>
    </row>
    <row r="41" spans="1:8" s="83" customFormat="1" ht="17.100000000000001" customHeight="1">
      <c r="A41" s="292">
        <f>토!A40</f>
        <v>0</v>
      </c>
      <c r="B41" s="293" t="str">
        <f>토!B40</f>
        <v>늘보리</v>
      </c>
      <c r="C41" s="294">
        <f>토!D40+토!H40</f>
        <v>0.20699999999999999</v>
      </c>
      <c r="D41" s="295">
        <f>토!K40</f>
        <v>0</v>
      </c>
      <c r="E41" s="75"/>
      <c r="F41" s="306"/>
      <c r="G41" s="307"/>
    </row>
    <row r="42" spans="1:8" s="83" customFormat="1" ht="17.100000000000001" customHeight="1">
      <c r="A42" s="292" t="str">
        <f>토!A41</f>
        <v>크림스프</v>
      </c>
      <c r="B42" s="293" t="str">
        <f>토!B41</f>
        <v>크림스프</v>
      </c>
      <c r="C42" s="294">
        <f>토!D41+토!H41</f>
        <v>0.92700000000000005</v>
      </c>
      <c r="D42" s="295">
        <f>토!K41</f>
        <v>0</v>
      </c>
      <c r="E42" s="75"/>
      <c r="F42" s="798"/>
      <c r="G42" s="799"/>
    </row>
    <row r="43" spans="1:8" s="83" customFormat="1" ht="17.100000000000001" customHeight="1">
      <c r="A43" s="292">
        <f>토!A42</f>
        <v>0</v>
      </c>
      <c r="B43" s="293">
        <f>토!B42</f>
        <v>0</v>
      </c>
      <c r="C43" s="294">
        <f>토!D42+토!H42</f>
        <v>0</v>
      </c>
      <c r="D43" s="295">
        <f>토!K42</f>
        <v>0</v>
      </c>
      <c r="E43" s="75"/>
      <c r="F43" s="211"/>
      <c r="G43" s="308"/>
    </row>
    <row r="44" spans="1:8" s="83" customFormat="1" ht="17.100000000000001" customHeight="1">
      <c r="A44" s="292" t="str">
        <f>토!A43</f>
        <v>유부쑥갓국</v>
      </c>
      <c r="B44" s="293" t="str">
        <f>토!B43</f>
        <v>유부</v>
      </c>
      <c r="C44" s="294">
        <f>토!D43+토!H43</f>
        <v>2.04</v>
      </c>
      <c r="D44" s="295">
        <f>토!K43</f>
        <v>0</v>
      </c>
      <c r="E44" s="75"/>
      <c r="F44" s="211"/>
      <c r="G44" s="308"/>
    </row>
    <row r="45" spans="1:8" s="83" customFormat="1" ht="17.100000000000001" customHeight="1">
      <c r="A45" s="292">
        <f>토!A44</f>
        <v>0</v>
      </c>
      <c r="B45" s="293" t="str">
        <f>토!B44</f>
        <v>쑥갓</v>
      </c>
      <c r="C45" s="294">
        <f>토!D44+토!H44</f>
        <v>0.6</v>
      </c>
      <c r="D45" s="295">
        <f>토!K44</f>
        <v>0</v>
      </c>
      <c r="E45" s="75"/>
      <c r="F45" s="309"/>
      <c r="G45" s="310"/>
    </row>
    <row r="46" spans="1:8" s="83" customFormat="1" ht="17.100000000000001" customHeight="1">
      <c r="A46" s="292">
        <f>토!A45</f>
        <v>0</v>
      </c>
      <c r="B46" s="293" t="str">
        <f>토!B45</f>
        <v>대파,양파</v>
      </c>
      <c r="C46" s="294">
        <f>토!D45+토!H45</f>
        <v>0.6</v>
      </c>
      <c r="D46" s="295">
        <f>토!K45</f>
        <v>0</v>
      </c>
      <c r="E46" s="75"/>
      <c r="F46" s="211"/>
      <c r="G46" s="185"/>
    </row>
    <row r="47" spans="1:8" s="83" customFormat="1" ht="17.100000000000001" customHeight="1">
      <c r="A47" s="292" t="str">
        <f>토!A46</f>
        <v>양송이미트볼조림</v>
      </c>
      <c r="B47" s="293" t="str">
        <f>토!B46</f>
        <v>미트볼</v>
      </c>
      <c r="C47" s="294">
        <f>토!D46+토!H46</f>
        <v>3</v>
      </c>
      <c r="D47" s="295">
        <f>토!K47</f>
        <v>0</v>
      </c>
      <c r="E47" s="75"/>
      <c r="F47" s="207"/>
      <c r="G47" s="75"/>
    </row>
    <row r="48" spans="1:8" s="83" customFormat="1" ht="17.100000000000001" customHeight="1">
      <c r="A48" s="292">
        <f>토!A47</f>
        <v>0</v>
      </c>
      <c r="B48" s="293" t="str">
        <f>토!B47</f>
        <v>양송이,피망</v>
      </c>
      <c r="C48" s="294">
        <f>토!D47+토!H47</f>
        <v>0.96</v>
      </c>
      <c r="D48" s="295">
        <f>토!K48</f>
        <v>0</v>
      </c>
      <c r="E48" s="75"/>
      <c r="F48" s="208"/>
      <c r="G48" s="75"/>
    </row>
    <row r="49" spans="1:9" s="83" customFormat="1" ht="17.100000000000001" customHeight="1">
      <c r="A49" s="292">
        <f>토!A48</f>
        <v>0</v>
      </c>
      <c r="B49" s="293" t="str">
        <f>토!B48</f>
        <v>양파,당근</v>
      </c>
      <c r="C49" s="294">
        <f>토!D48+토!H48</f>
        <v>1.02</v>
      </c>
      <c r="D49" s="295">
        <f>토!K49</f>
        <v>0</v>
      </c>
      <c r="E49" s="75"/>
      <c r="F49" s="208"/>
      <c r="G49" s="75"/>
      <c r="H49" s="184"/>
    </row>
    <row r="50" spans="1:9" s="83" customFormat="1" ht="17.100000000000001" customHeight="1">
      <c r="A50" s="292">
        <f>토!A49</f>
        <v>0</v>
      </c>
      <c r="B50" s="293">
        <f>토!B49</f>
        <v>0</v>
      </c>
      <c r="C50" s="294">
        <f>토!D49+토!H49</f>
        <v>1.02</v>
      </c>
      <c r="D50" s="295">
        <f>토!K50</f>
        <v>0</v>
      </c>
      <c r="E50" s="75"/>
      <c r="F50" s="208"/>
      <c r="G50" s="75"/>
      <c r="H50" s="184"/>
    </row>
    <row r="51" spans="1:9" s="83" customFormat="1" ht="17.100000000000001" customHeight="1">
      <c r="A51" s="292">
        <f>토!A50</f>
        <v>0</v>
      </c>
      <c r="B51" s="293">
        <f>토!B50</f>
        <v>0</v>
      </c>
      <c r="C51" s="294">
        <f>토!D50+토!H50</f>
        <v>0</v>
      </c>
      <c r="D51" s="295">
        <f>토!K51</f>
        <v>0</v>
      </c>
      <c r="E51" s="75"/>
      <c r="F51" s="207"/>
      <c r="G51" s="75"/>
      <c r="H51" s="184"/>
    </row>
    <row r="52" spans="1:9" s="83" customFormat="1" ht="17.100000000000001" customHeight="1">
      <c r="A52" s="292" t="str">
        <f>토!A51</f>
        <v>마늘쫑무침</v>
      </c>
      <c r="B52" s="293" t="str">
        <f>토!B51</f>
        <v>마늘쫑</v>
      </c>
      <c r="C52" s="294">
        <f>토!D51+토!H51</f>
        <v>2.04</v>
      </c>
      <c r="D52" s="295">
        <f>토!K52</f>
        <v>0</v>
      </c>
      <c r="E52" s="75"/>
      <c r="F52" s="207"/>
      <c r="G52" s="75"/>
      <c r="H52" s="184"/>
    </row>
    <row r="53" spans="1:9" s="83" customFormat="1" ht="17.100000000000001" customHeight="1">
      <c r="A53" s="292" t="str">
        <f>토!A52</f>
        <v xml:space="preserve"> </v>
      </c>
      <c r="B53" s="293" t="str">
        <f>토!B52</f>
        <v>대파</v>
      </c>
      <c r="C53" s="294">
        <f>토!D52+토!H52</f>
        <v>0.49</v>
      </c>
      <c r="D53" s="295">
        <f>토!K53</f>
        <v>0</v>
      </c>
      <c r="E53" s="75"/>
      <c r="F53" s="78"/>
      <c r="G53" s="75"/>
      <c r="H53" s="184"/>
    </row>
    <row r="54" spans="1:9" s="83" customFormat="1" ht="17.100000000000001" customHeight="1">
      <c r="A54" s="292">
        <f>토!A53</f>
        <v>0</v>
      </c>
      <c r="B54" s="293">
        <f>토!B53</f>
        <v>0</v>
      </c>
      <c r="C54" s="294">
        <f>토!D53+토!H53</f>
        <v>3.5</v>
      </c>
      <c r="D54" s="295">
        <f>토!K54</f>
        <v>0</v>
      </c>
      <c r="E54" s="75"/>
      <c r="F54" s="78"/>
      <c r="G54" s="75"/>
      <c r="H54" s="184"/>
    </row>
    <row r="55" spans="1:9" s="83" customFormat="1" ht="17.100000000000001" customHeight="1">
      <c r="A55" s="292">
        <f>토!A54</f>
        <v>0</v>
      </c>
      <c r="B55" s="293">
        <f>토!B54</f>
        <v>0</v>
      </c>
      <c r="C55" s="294">
        <f>토!D54+토!H54</f>
        <v>0</v>
      </c>
      <c r="D55" s="295">
        <f>토!K55</f>
        <v>0</v>
      </c>
      <c r="E55" s="75"/>
      <c r="F55" s="75"/>
      <c r="G55" s="75"/>
      <c r="H55" s="184"/>
      <c r="I55" s="75"/>
    </row>
    <row r="56" spans="1:9" s="83" customFormat="1" ht="17.100000000000001" customHeight="1">
      <c r="A56" s="292" t="str">
        <f>토!A55</f>
        <v>숙주나물</v>
      </c>
      <c r="B56" s="293" t="str">
        <f>토!B55</f>
        <v>숙주나물</v>
      </c>
      <c r="C56" s="294">
        <f>토!D55+토!H55</f>
        <v>5.95</v>
      </c>
      <c r="D56" s="295">
        <f>토!K56</f>
        <v>0</v>
      </c>
      <c r="E56" s="75"/>
      <c r="F56" s="75"/>
      <c r="G56" s="75"/>
      <c r="H56" s="184"/>
      <c r="I56" s="75"/>
    </row>
    <row r="57" spans="1:9" s="83" customFormat="1" ht="17.100000000000001" customHeight="1">
      <c r="A57" s="292">
        <f>토!A56</f>
        <v>0</v>
      </c>
      <c r="B57" s="293">
        <f>토!B56</f>
        <v>0</v>
      </c>
      <c r="C57" s="294">
        <f>토!D56+토!H56</f>
        <v>0</v>
      </c>
      <c r="D57" s="295">
        <f>토!K57</f>
        <v>0</v>
      </c>
      <c r="E57" s="75"/>
      <c r="F57" s="75"/>
      <c r="G57" s="75"/>
      <c r="H57" s="184"/>
      <c r="I57" s="75"/>
    </row>
    <row r="58" spans="1:9" s="83" customFormat="1" ht="17.100000000000001" customHeight="1">
      <c r="A58" s="292">
        <f>토!A60</f>
        <v>0</v>
      </c>
      <c r="B58" s="293">
        <f>토!B60</f>
        <v>0</v>
      </c>
      <c r="C58" s="294">
        <f>토!D60+토!H60</f>
        <v>0</v>
      </c>
      <c r="D58" s="295">
        <f>토!K61</f>
        <v>0</v>
      </c>
      <c r="E58" s="75"/>
      <c r="F58" s="75"/>
      <c r="G58" s="75"/>
      <c r="H58" s="184"/>
      <c r="I58" s="75"/>
    </row>
    <row r="59" spans="1:9" s="83" customFormat="1" ht="17.100000000000001" customHeight="1">
      <c r="A59" s="292">
        <f>토!A62</f>
        <v>0</v>
      </c>
      <c r="B59" s="293">
        <f>토!B62</f>
        <v>0</v>
      </c>
      <c r="C59" s="294">
        <f>토!D62+토!H62</f>
        <v>0</v>
      </c>
      <c r="D59" s="295">
        <f>토!K63</f>
        <v>0</v>
      </c>
      <c r="E59" s="75"/>
      <c r="F59" s="75"/>
      <c r="G59" s="75"/>
      <c r="H59" s="184"/>
      <c r="I59" s="75"/>
    </row>
    <row r="60" spans="1:9" ht="17.100000000000001" customHeight="1">
      <c r="A60" s="292">
        <f>토!A63</f>
        <v>0</v>
      </c>
      <c r="B60" s="293">
        <f>토!B63</f>
        <v>0</v>
      </c>
      <c r="C60" s="294">
        <f>토!D63+토!H63</f>
        <v>0</v>
      </c>
      <c r="D60" s="295">
        <f>토!K64</f>
        <v>0</v>
      </c>
    </row>
    <row r="61" spans="1:9" ht="17.100000000000001" customHeight="1">
      <c r="A61" s="292">
        <f>토!A64</f>
        <v>0</v>
      </c>
      <c r="B61" s="293">
        <f>토!B64</f>
        <v>0</v>
      </c>
      <c r="C61" s="294">
        <f>토!D64+토!H64</f>
        <v>0</v>
      </c>
      <c r="D61" s="295">
        <f>토!K65</f>
        <v>0</v>
      </c>
    </row>
    <row r="62" spans="1:9" ht="17.100000000000001" customHeight="1">
      <c r="A62" s="292" t="str">
        <f>토!A65</f>
        <v>들깨죽</v>
      </c>
      <c r="B62" s="293" t="str">
        <f>토!B65</f>
        <v>들깨가루</v>
      </c>
      <c r="C62" s="294">
        <f>토!D65+토!H65</f>
        <v>0.5</v>
      </c>
      <c r="D62" s="295">
        <f>토!K66</f>
        <v>0</v>
      </c>
    </row>
    <row r="63" spans="1:9" ht="17.100000000000001" customHeight="1">
      <c r="A63" s="292" t="str">
        <f>토!A66</f>
        <v>바나나</v>
      </c>
      <c r="B63" s="293">
        <f>토!B66</f>
        <v>0</v>
      </c>
      <c r="C63" s="294">
        <f>토!D66+토!H66</f>
        <v>5</v>
      </c>
      <c r="D63" s="295">
        <f>토!K67</f>
        <v>0</v>
      </c>
    </row>
    <row r="64" spans="1:9" ht="17.100000000000001" customHeight="1">
      <c r="A64" s="292" t="str">
        <f>토!A67</f>
        <v>두유</v>
      </c>
      <c r="B64" s="293">
        <f>토!B67</f>
        <v>0</v>
      </c>
      <c r="C64" s="294">
        <f>토!D67+토!H67</f>
        <v>4.9000000000000004</v>
      </c>
      <c r="D64" s="295">
        <f>토!K68</f>
        <v>0</v>
      </c>
    </row>
    <row r="65" spans="1:4" ht="17.100000000000001" customHeight="1">
      <c r="A65" s="292" t="str">
        <f>토!A68</f>
        <v>포기김치</v>
      </c>
      <c r="B65" s="293" t="str">
        <f>토!B68</f>
        <v>포기김치</v>
      </c>
      <c r="C65" s="294">
        <f>토!D68+토!H68</f>
        <v>1.95</v>
      </c>
      <c r="D65" s="295">
        <f>토!K69</f>
        <v>0</v>
      </c>
    </row>
    <row r="66" spans="1:4" ht="17.100000000000001" customHeight="1">
      <c r="A66" s="292" t="str">
        <f>토!A69</f>
        <v>백김치</v>
      </c>
      <c r="B66" s="293" t="str">
        <f>토!B69</f>
        <v>백김치</v>
      </c>
      <c r="C66" s="294">
        <f>토!D69+토!H69</f>
        <v>2.13</v>
      </c>
      <c r="D66" s="295">
        <f>토!K70</f>
        <v>0</v>
      </c>
    </row>
  </sheetData>
  <mergeCells count="15">
    <mergeCell ref="F42:G42"/>
    <mergeCell ref="A34:D34"/>
    <mergeCell ref="B36:D36"/>
    <mergeCell ref="E36:F36"/>
    <mergeCell ref="A38:B38"/>
    <mergeCell ref="D38:D39"/>
    <mergeCell ref="H38:H39"/>
    <mergeCell ref="A1:D1"/>
    <mergeCell ref="E1:H1"/>
    <mergeCell ref="B3:D3"/>
    <mergeCell ref="F3:H3"/>
    <mergeCell ref="A5:B5"/>
    <mergeCell ref="D5:D6"/>
    <mergeCell ref="E5:F5"/>
    <mergeCell ref="H5:H6"/>
  </mergeCells>
  <phoneticPr fontId="3" type="noConversion"/>
  <pageMargins left="0.49" right="0.27559055118110237" top="0.59055118110236227" bottom="0.19685039370078741" header="0.51181102362204722" footer="0.15748031496062992"/>
  <pageSetup paperSize="9" scale="139" orientation="portrait" horizontalDpi="300" verticalDpi="300" r:id="rId1"/>
  <headerFooter alignWithMargins="0"/>
  <rowBreaks count="1" manualBreakCount="1">
    <brk id="33" max="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3"/>
  <sheetViews>
    <sheetView showZeros="0" view="pageBreakPreview" topLeftCell="A16" zoomScale="85" zoomScaleSheetLayoutView="85" workbookViewId="0">
      <selection activeCell="B2" sqref="B2:D2"/>
    </sheetView>
  </sheetViews>
  <sheetFormatPr defaultColWidth="8.88671875" defaultRowHeight="18.75"/>
  <cols>
    <col min="1" max="1" width="15" style="184" customWidth="1"/>
    <col min="2" max="2" width="11.6640625" style="184" customWidth="1"/>
    <col min="3" max="3" width="6.33203125" style="204" customWidth="1"/>
    <col min="4" max="4" width="12.109375" style="184" customWidth="1"/>
    <col min="5" max="5" width="15" style="75" customWidth="1"/>
    <col min="6" max="6" width="11.6640625" style="75" customWidth="1"/>
    <col min="7" max="7" width="6.88671875" style="75" customWidth="1"/>
    <col min="8" max="8" width="12.109375" style="184" customWidth="1"/>
    <col min="9" max="16384" width="8.88671875" style="75"/>
  </cols>
  <sheetData>
    <row r="1" spans="1:8" ht="27.75" customHeight="1">
      <c r="A1" s="800" t="s">
        <v>147</v>
      </c>
      <c r="B1" s="800"/>
      <c r="C1" s="800"/>
      <c r="D1" s="800"/>
      <c r="E1" s="800" t="s">
        <v>148</v>
      </c>
      <c r="F1" s="800"/>
      <c r="G1" s="800"/>
      <c r="H1" s="800"/>
    </row>
    <row r="2" spans="1:8" ht="18" customHeight="1">
      <c r="A2" s="279" t="s">
        <v>174</v>
      </c>
      <c r="B2" s="280"/>
      <c r="C2" s="281"/>
      <c r="D2" s="281"/>
      <c r="E2" s="279" t="s">
        <v>174</v>
      </c>
      <c r="F2" s="280"/>
      <c r="G2" s="281"/>
      <c r="H2" s="281"/>
    </row>
    <row r="3" spans="1:8" ht="18" customHeight="1">
      <c r="A3" s="282" t="str">
        <f>일!A3</f>
        <v xml:space="preserve">시행일 : </v>
      </c>
      <c r="B3" s="801">
        <f>일!B3</f>
        <v>43520</v>
      </c>
      <c r="C3" s="801"/>
      <c r="D3" s="801"/>
      <c r="E3" s="282" t="str">
        <f>A3</f>
        <v xml:space="preserve">시행일 : </v>
      </c>
      <c r="F3" s="801">
        <f>B3</f>
        <v>43520</v>
      </c>
      <c r="G3" s="801"/>
      <c r="H3" s="801"/>
    </row>
    <row r="4" spans="1:8" ht="6" customHeight="1" thickBot="1">
      <c r="A4" s="81"/>
      <c r="B4" s="82"/>
      <c r="C4" s="77"/>
      <c r="D4" s="77"/>
      <c r="H4" s="77"/>
    </row>
    <row r="5" spans="1:8" s="83" customFormat="1" ht="12.75" customHeight="1">
      <c r="A5" s="802" t="s">
        <v>35</v>
      </c>
      <c r="B5" s="803"/>
      <c r="C5" s="283">
        <f>일!E5+일!I5</f>
        <v>60</v>
      </c>
      <c r="D5" s="804" t="s">
        <v>38</v>
      </c>
      <c r="E5" s="806" t="s">
        <v>39</v>
      </c>
      <c r="F5" s="807"/>
      <c r="G5" s="283">
        <f>일!P5</f>
        <v>60</v>
      </c>
      <c r="H5" s="804" t="s">
        <v>38</v>
      </c>
    </row>
    <row r="6" spans="1:8" s="83" customFormat="1" ht="12.75" customHeight="1" thickBot="1">
      <c r="A6" s="284" t="s">
        <v>41</v>
      </c>
      <c r="B6" s="285" t="s">
        <v>42</v>
      </c>
      <c r="C6" s="286" t="s">
        <v>117</v>
      </c>
      <c r="D6" s="808"/>
      <c r="E6" s="284" t="s">
        <v>41</v>
      </c>
      <c r="F6" s="285" t="s">
        <v>48</v>
      </c>
      <c r="G6" s="286" t="s">
        <v>117</v>
      </c>
      <c r="H6" s="808"/>
    </row>
    <row r="7" spans="1:8" s="83" customFormat="1" ht="17.100000000000001" customHeight="1">
      <c r="A7" s="331" t="str">
        <f>일!A7</f>
        <v>잡곡밥</v>
      </c>
      <c r="B7" s="332" t="str">
        <f>일!B7</f>
        <v>쌀</v>
      </c>
      <c r="C7" s="333">
        <f>일!D7+일!H7</f>
        <v>4.2</v>
      </c>
      <c r="D7" s="334">
        <f>일!K7</f>
        <v>0</v>
      </c>
      <c r="E7" s="287" t="str">
        <f>일!L7</f>
        <v>잡곡밥</v>
      </c>
      <c r="F7" s="288" t="str">
        <f>일!M7</f>
        <v>쌀</v>
      </c>
      <c r="G7" s="291">
        <f>일!O7</f>
        <v>4.2</v>
      </c>
      <c r="H7" s="290">
        <f>일!R7</f>
        <v>0</v>
      </c>
    </row>
    <row r="8" spans="1:8" s="83" customFormat="1" ht="17.100000000000001" customHeight="1">
      <c r="A8" s="335">
        <f>일!A8</f>
        <v>0</v>
      </c>
      <c r="B8" s="336" t="str">
        <f>일!B8</f>
        <v>찰보리</v>
      </c>
      <c r="C8" s="337">
        <f>일!D8+일!H8</f>
        <v>0.18</v>
      </c>
      <c r="D8" s="338">
        <f>일!K8</f>
        <v>0</v>
      </c>
      <c r="E8" s="292">
        <f>일!L8</f>
        <v>0</v>
      </c>
      <c r="F8" s="296" t="str">
        <f>일!M8</f>
        <v>늘보리</v>
      </c>
      <c r="G8" s="291">
        <f>일!O8</f>
        <v>0.18</v>
      </c>
      <c r="H8" s="295">
        <f>일!R8</f>
        <v>0</v>
      </c>
    </row>
    <row r="9" spans="1:8" s="83" customFormat="1" ht="17.100000000000001" customHeight="1">
      <c r="A9" s="335" t="str">
        <f>일!A9</f>
        <v>크림스프</v>
      </c>
      <c r="B9" s="336" t="str">
        <f>일!B9</f>
        <v>크림스프</v>
      </c>
      <c r="C9" s="337">
        <f>일!D9+일!H9</f>
        <v>0.9</v>
      </c>
      <c r="D9" s="338">
        <f>일!K9</f>
        <v>0</v>
      </c>
      <c r="E9" s="292" t="str">
        <f>일!L9</f>
        <v>크림스프</v>
      </c>
      <c r="F9" s="296" t="str">
        <f>일!M9</f>
        <v>크림스프</v>
      </c>
      <c r="G9" s="291">
        <f>일!O9</f>
        <v>0.9</v>
      </c>
      <c r="H9" s="295">
        <f>일!R9</f>
        <v>0</v>
      </c>
    </row>
    <row r="10" spans="1:8" s="83" customFormat="1" ht="17.100000000000001" customHeight="1">
      <c r="A10" s="335">
        <f>일!A10</f>
        <v>0</v>
      </c>
      <c r="B10" s="336">
        <f>일!B10</f>
        <v>0</v>
      </c>
      <c r="C10" s="337">
        <f>일!D10+일!H10</f>
        <v>0</v>
      </c>
      <c r="D10" s="338">
        <f>일!K10</f>
        <v>0</v>
      </c>
      <c r="E10" s="292">
        <f>일!L10</f>
        <v>0</v>
      </c>
      <c r="F10" s="296">
        <f>일!M10</f>
        <v>0</v>
      </c>
      <c r="G10" s="291">
        <f>일!O10</f>
        <v>0</v>
      </c>
      <c r="H10" s="295">
        <f>일!R10</f>
        <v>0</v>
      </c>
    </row>
    <row r="11" spans="1:8" s="83" customFormat="1" ht="17.100000000000001" customHeight="1">
      <c r="A11" s="335" t="str">
        <f>일!A11</f>
        <v>만두국</v>
      </c>
      <c r="B11" s="336" t="str">
        <f>일!B11</f>
        <v>만두</v>
      </c>
      <c r="C11" s="337">
        <f>일!D11+일!H11</f>
        <v>2.04</v>
      </c>
      <c r="D11" s="338">
        <f>일!K11</f>
        <v>0</v>
      </c>
      <c r="E11" s="292" t="str">
        <f>일!L11</f>
        <v>팽이장국</v>
      </c>
      <c r="F11" s="296" t="str">
        <f>일!M11</f>
        <v>팽이버섯</v>
      </c>
      <c r="G11" s="291">
        <f>일!O11</f>
        <v>3</v>
      </c>
      <c r="H11" s="295">
        <f>일!R11</f>
        <v>0</v>
      </c>
    </row>
    <row r="12" spans="1:8" s="83" customFormat="1" ht="17.100000000000001" customHeight="1">
      <c r="A12" s="335">
        <f>일!A12</f>
        <v>0</v>
      </c>
      <c r="B12" s="336" t="str">
        <f>일!B12</f>
        <v>대란</v>
      </c>
      <c r="C12" s="337">
        <f>일!D12+일!H12</f>
        <v>0.48</v>
      </c>
      <c r="D12" s="338">
        <f>일!K12</f>
        <v>0</v>
      </c>
      <c r="E12" s="292">
        <f>일!L12</f>
        <v>0</v>
      </c>
      <c r="F12" s="296" t="str">
        <f>일!M12</f>
        <v>두부</v>
      </c>
      <c r="G12" s="291">
        <f>일!O12</f>
        <v>0.96</v>
      </c>
      <c r="H12" s="295">
        <f>일!R12</f>
        <v>0</v>
      </c>
    </row>
    <row r="13" spans="1:8" s="83" customFormat="1" ht="17.100000000000001" customHeight="1">
      <c r="A13" s="335">
        <f>일!A13</f>
        <v>0</v>
      </c>
      <c r="B13" s="336" t="str">
        <f>일!B13</f>
        <v>대파,양파</v>
      </c>
      <c r="C13" s="337">
        <f>일!D13+일!H13</f>
        <v>0.42</v>
      </c>
      <c r="D13" s="338">
        <f>일!K13</f>
        <v>0</v>
      </c>
      <c r="E13" s="292">
        <f>일!L13</f>
        <v>0</v>
      </c>
      <c r="F13" s="296" t="str">
        <f>일!M13</f>
        <v>양파,대파</v>
      </c>
      <c r="G13" s="291">
        <f>일!O13</f>
        <v>2.04</v>
      </c>
      <c r="H13" s="295">
        <f>일!R13</f>
        <v>0</v>
      </c>
    </row>
    <row r="14" spans="1:8" s="83" customFormat="1" ht="17.100000000000001" customHeight="1">
      <c r="A14" s="335" t="str">
        <f>일!A14</f>
        <v>너비아니야채볶음</v>
      </c>
      <c r="B14" s="336" t="str">
        <f>일!B14</f>
        <v>너비아니</v>
      </c>
      <c r="C14" s="337">
        <f>일!D14+일!H14</f>
        <v>3.96</v>
      </c>
      <c r="D14" s="338">
        <f>일!K14</f>
        <v>0</v>
      </c>
      <c r="E14" s="292">
        <f>일!L14</f>
        <v>0</v>
      </c>
      <c r="F14" s="296">
        <f>일!M14</f>
        <v>0</v>
      </c>
      <c r="G14" s="291">
        <f>일!O14</f>
        <v>0.6</v>
      </c>
      <c r="H14" s="295">
        <f>일!R14</f>
        <v>0</v>
      </c>
    </row>
    <row r="15" spans="1:8" s="83" customFormat="1" ht="17.100000000000001" customHeight="1">
      <c r="A15" s="335">
        <f>일!A15</f>
        <v>0</v>
      </c>
      <c r="B15" s="336" t="str">
        <f>일!B15</f>
        <v>당근,양파,대파</v>
      </c>
      <c r="C15" s="337">
        <f>일!D15+일!H15</f>
        <v>0.96</v>
      </c>
      <c r="D15" s="338">
        <f>일!K15</f>
        <v>0</v>
      </c>
      <c r="E15" s="292" t="str">
        <f>일!L15</f>
        <v xml:space="preserve"> </v>
      </c>
      <c r="F15" s="296">
        <f>일!M15</f>
        <v>0</v>
      </c>
      <c r="G15" s="291">
        <f>일!O15</f>
        <v>0.6</v>
      </c>
      <c r="H15" s="295">
        <f>일!R15</f>
        <v>0</v>
      </c>
    </row>
    <row r="16" spans="1:8" s="83" customFormat="1" ht="17.100000000000001" customHeight="1">
      <c r="A16" s="335">
        <f>일!A16</f>
        <v>0</v>
      </c>
      <c r="B16" s="336">
        <f>일!B16</f>
        <v>0</v>
      </c>
      <c r="C16" s="337">
        <f>일!D16+일!H16</f>
        <v>0.3</v>
      </c>
      <c r="D16" s="338">
        <f>일!K16</f>
        <v>0</v>
      </c>
      <c r="E16" s="292" t="str">
        <f>일!L16</f>
        <v>삼치조림</v>
      </c>
      <c r="F16" s="296" t="str">
        <f>일!M16</f>
        <v>삼치</v>
      </c>
      <c r="G16" s="291">
        <f>일!O16</f>
        <v>1.8</v>
      </c>
      <c r="H16" s="295">
        <f>일!R16</f>
        <v>0</v>
      </c>
    </row>
    <row r="17" spans="1:8" s="83" customFormat="1" ht="17.100000000000001" customHeight="1">
      <c r="A17" s="335" t="str">
        <f>일!A17</f>
        <v xml:space="preserve"> </v>
      </c>
      <c r="B17" s="336">
        <f>일!B17</f>
        <v>0</v>
      </c>
      <c r="C17" s="337">
        <f>일!D17+일!H17</f>
        <v>0.3</v>
      </c>
      <c r="D17" s="338">
        <f>일!K17</f>
        <v>0</v>
      </c>
      <c r="E17" s="292">
        <f>일!L17</f>
        <v>0</v>
      </c>
      <c r="F17" s="296" t="str">
        <f>일!M17</f>
        <v>무,양파,대파</v>
      </c>
      <c r="G17" s="291">
        <f>일!O17</f>
        <v>2</v>
      </c>
      <c r="H17" s="295">
        <f>일!R17</f>
        <v>0</v>
      </c>
    </row>
    <row r="18" spans="1:8" s="83" customFormat="1" ht="17.100000000000001" customHeight="1">
      <c r="A18" s="335" t="str">
        <f>일!A18</f>
        <v>봄동겉절이</v>
      </c>
      <c r="B18" s="336" t="str">
        <f>일!B18</f>
        <v>봄동</v>
      </c>
      <c r="C18" s="337">
        <f>일!D18+일!H18</f>
        <v>3</v>
      </c>
      <c r="D18" s="338"/>
      <c r="E18" s="292" t="str">
        <f>일!L18</f>
        <v>도토리묵무침</v>
      </c>
      <c r="F18" s="296" t="str">
        <f>일!M18</f>
        <v>도토리묵</v>
      </c>
      <c r="G18" s="291">
        <f>일!O18</f>
        <v>0.96</v>
      </c>
      <c r="H18" s="295">
        <f>일!R18</f>
        <v>0</v>
      </c>
    </row>
    <row r="19" spans="1:8" s="83" customFormat="1" ht="17.100000000000001" customHeight="1">
      <c r="A19" s="335">
        <f>일!A19</f>
        <v>0</v>
      </c>
      <c r="B19" s="336" t="str">
        <f>일!B19</f>
        <v>양파,대파</v>
      </c>
      <c r="C19" s="337">
        <f>일!D19+일!H19</f>
        <v>1.5</v>
      </c>
      <c r="D19" s="338">
        <f>일!K19</f>
        <v>0</v>
      </c>
      <c r="E19" s="292">
        <f>일!L19</f>
        <v>0</v>
      </c>
      <c r="F19" s="296" t="str">
        <f>일!M19</f>
        <v>양파,대파,당근</v>
      </c>
      <c r="G19" s="291">
        <f>일!O19</f>
        <v>1.5</v>
      </c>
      <c r="H19" s="295">
        <f>일!R19</f>
        <v>0</v>
      </c>
    </row>
    <row r="20" spans="1:8" s="83" customFormat="1" ht="17.100000000000001" customHeight="1">
      <c r="A20" s="335">
        <f>일!A20</f>
        <v>0</v>
      </c>
      <c r="B20" s="336">
        <f>일!B20</f>
        <v>0</v>
      </c>
      <c r="C20" s="337">
        <f>일!D20+일!H20</f>
        <v>0</v>
      </c>
      <c r="D20" s="338">
        <f>일!K20</f>
        <v>0</v>
      </c>
      <c r="E20" s="292" t="str">
        <f>일!L20</f>
        <v>과일샐러드</v>
      </c>
      <c r="F20" s="296" t="str">
        <f>일!M20</f>
        <v>사과,바나나,감귤,건포도</v>
      </c>
      <c r="G20" s="291">
        <f>일!O20</f>
        <v>1.2</v>
      </c>
      <c r="H20" s="295">
        <f>일!R20</f>
        <v>0</v>
      </c>
    </row>
    <row r="21" spans="1:8" s="83" customFormat="1" ht="17.100000000000001" customHeight="1">
      <c r="A21" s="335">
        <f>일!A21</f>
        <v>0</v>
      </c>
      <c r="B21" s="336">
        <f>일!B21</f>
        <v>0</v>
      </c>
      <c r="C21" s="337">
        <f>일!D21+일!H21</f>
        <v>0</v>
      </c>
      <c r="D21" s="338">
        <f>일!K21</f>
        <v>0</v>
      </c>
      <c r="E21" s="292">
        <f>일!L21</f>
        <v>0</v>
      </c>
      <c r="F21" s="296" t="str">
        <f>일!M21</f>
        <v>마요네즈</v>
      </c>
      <c r="G21" s="291">
        <f>일!O21</f>
        <v>0.6</v>
      </c>
      <c r="H21" s="295">
        <f>일!R21</f>
        <v>0</v>
      </c>
    </row>
    <row r="22" spans="1:8" s="83" customFormat="1" ht="17.100000000000001" customHeight="1">
      <c r="A22" s="335" t="str">
        <f>일!A22</f>
        <v>흰죽</v>
      </c>
      <c r="B22" s="336">
        <f>일!B22</f>
        <v>0</v>
      </c>
      <c r="C22" s="337">
        <f>일!D22+일!H22</f>
        <v>0</v>
      </c>
      <c r="D22" s="338">
        <f>일!K22</f>
        <v>0</v>
      </c>
      <c r="E22" s="292">
        <f>일!L22</f>
        <v>0</v>
      </c>
      <c r="F22" s="296">
        <f>일!M22</f>
        <v>0</v>
      </c>
      <c r="G22" s="291">
        <f>일!O22</f>
        <v>0</v>
      </c>
      <c r="H22" s="295">
        <f>일!R22</f>
        <v>0</v>
      </c>
    </row>
    <row r="23" spans="1:8" s="83" customFormat="1" ht="17.100000000000001" customHeight="1">
      <c r="A23" s="335" t="str">
        <f>일!A23</f>
        <v>구이김</v>
      </c>
      <c r="B23" s="336">
        <f>일!B23</f>
        <v>0</v>
      </c>
      <c r="C23" s="337">
        <f>일!D23+일!H23</f>
        <v>3</v>
      </c>
      <c r="D23" s="338">
        <f>일!K23</f>
        <v>0</v>
      </c>
      <c r="E23" s="292">
        <f>일!L23</f>
        <v>0</v>
      </c>
      <c r="F23" s="296">
        <f>일!M23</f>
        <v>0</v>
      </c>
      <c r="G23" s="291">
        <f>일!O23</f>
        <v>0</v>
      </c>
      <c r="H23" s="295">
        <f>일!R23</f>
        <v>0</v>
      </c>
    </row>
    <row r="24" spans="1:8" s="83" customFormat="1" ht="17.100000000000001" customHeight="1">
      <c r="A24" s="335" t="str">
        <f>일!A24</f>
        <v>후리가케</v>
      </c>
      <c r="B24" s="336">
        <f>일!B24</f>
        <v>0</v>
      </c>
      <c r="C24" s="337">
        <f>일!D24+일!H24</f>
        <v>0.36</v>
      </c>
      <c r="D24" s="338">
        <f>일!K24</f>
        <v>0</v>
      </c>
      <c r="E24" s="292">
        <f>일!L24</f>
        <v>0</v>
      </c>
      <c r="F24" s="296">
        <f>일!M24</f>
        <v>0</v>
      </c>
      <c r="G24" s="291">
        <f>일!O24</f>
        <v>0</v>
      </c>
      <c r="H24" s="295">
        <f>일!R24</f>
        <v>0</v>
      </c>
    </row>
    <row r="25" spans="1:8" s="83" customFormat="1" ht="17.100000000000001" customHeight="1">
      <c r="A25" s="335" t="str">
        <f>일!A25</f>
        <v>엔요</v>
      </c>
      <c r="B25" s="336">
        <f>일!B25</f>
        <v>0</v>
      </c>
      <c r="C25" s="337">
        <f>일!D25+일!H25</f>
        <v>60</v>
      </c>
      <c r="D25" s="338">
        <f>일!K25</f>
        <v>0</v>
      </c>
      <c r="E25" s="292">
        <f>일!L25</f>
        <v>0</v>
      </c>
      <c r="F25" s="296">
        <f>일!M25</f>
        <v>0</v>
      </c>
      <c r="G25" s="291">
        <f>일!O25</f>
        <v>0</v>
      </c>
      <c r="H25" s="295">
        <f>일!R25</f>
        <v>0</v>
      </c>
    </row>
    <row r="26" spans="1:8" s="83" customFormat="1" ht="17.100000000000001" customHeight="1">
      <c r="A26" s="335" t="str">
        <f>일!A26</f>
        <v>아침햇살</v>
      </c>
      <c r="B26" s="336">
        <f>일!B26</f>
        <v>0</v>
      </c>
      <c r="C26" s="337">
        <f>일!D26+일!H26</f>
        <v>1.2</v>
      </c>
      <c r="D26" s="338">
        <f>일!K26</f>
        <v>0</v>
      </c>
      <c r="E26" s="292">
        <f>일!L26</f>
        <v>0</v>
      </c>
      <c r="F26" s="296">
        <f>일!M26</f>
        <v>0</v>
      </c>
      <c r="G26" s="291">
        <f>일!O26</f>
        <v>0</v>
      </c>
      <c r="H26" s="295">
        <f>일!R26</f>
        <v>0</v>
      </c>
    </row>
    <row r="27" spans="1:8" s="83" customFormat="1" ht="17.100000000000001" customHeight="1">
      <c r="A27" s="335" t="str">
        <f>일!A27</f>
        <v>대추차</v>
      </c>
      <c r="B27" s="336" t="str">
        <f>일!B27</f>
        <v>대추,생강</v>
      </c>
      <c r="C27" s="337">
        <f>일!D27+일!H27</f>
        <v>1.86</v>
      </c>
      <c r="D27" s="338">
        <f>일!K27</f>
        <v>0</v>
      </c>
      <c r="E27" s="292" t="str">
        <f>일!L27</f>
        <v>흰죽</v>
      </c>
      <c r="F27" s="296">
        <f>일!M27</f>
        <v>0</v>
      </c>
      <c r="G27" s="291">
        <f>일!O27</f>
        <v>0</v>
      </c>
      <c r="H27" s="295">
        <f>일!R27</f>
        <v>0</v>
      </c>
    </row>
    <row r="28" spans="1:8" s="83" customFormat="1" ht="17.100000000000001" customHeight="1">
      <c r="A28" s="335" t="str">
        <f>일!A28</f>
        <v>단호박죽</v>
      </c>
      <c r="B28" s="336" t="str">
        <f>일!B28</f>
        <v>단호박</v>
      </c>
      <c r="C28" s="337">
        <f>일!D28+일!H28</f>
        <v>0</v>
      </c>
      <c r="D28" s="338">
        <f>일!K28</f>
        <v>0</v>
      </c>
      <c r="E28" s="292" t="str">
        <f>일!L28</f>
        <v>녹두죽</v>
      </c>
      <c r="F28" s="296" t="str">
        <f>일!M28</f>
        <v>깐녹두</v>
      </c>
      <c r="G28" s="291">
        <f>일!O28</f>
        <v>0.9</v>
      </c>
      <c r="H28" s="295">
        <f>일!R28</f>
        <v>0</v>
      </c>
    </row>
    <row r="29" spans="1:8" s="83" customFormat="1" ht="17.100000000000001" customHeight="1">
      <c r="A29" s="335" t="str">
        <f>일!A29</f>
        <v>백김치</v>
      </c>
      <c r="B29" s="336" t="str">
        <f>일!B29</f>
        <v>백김치</v>
      </c>
      <c r="C29" s="337">
        <f>일!D29+일!H29</f>
        <v>1.5</v>
      </c>
      <c r="D29" s="338">
        <f>일!K29</f>
        <v>0</v>
      </c>
      <c r="E29" s="292" t="str">
        <f>일!L29</f>
        <v>포기김치</v>
      </c>
      <c r="F29" s="296" t="str">
        <f>일!M29</f>
        <v>포기김치</v>
      </c>
      <c r="G29" s="291">
        <f>일!O29</f>
        <v>1.5</v>
      </c>
      <c r="H29" s="295">
        <f>일!R29</f>
        <v>0</v>
      </c>
    </row>
    <row r="30" spans="1:8" s="83" customFormat="1" ht="17.100000000000001" customHeight="1">
      <c r="A30" s="335" t="str">
        <f>일!A30</f>
        <v>물김치</v>
      </c>
      <c r="B30" s="336" t="str">
        <f>일!B30</f>
        <v>물김치</v>
      </c>
      <c r="C30" s="337">
        <f>일!D30+일!H30</f>
        <v>1.44</v>
      </c>
      <c r="D30" s="338">
        <f>일!K30</f>
        <v>0</v>
      </c>
      <c r="E30" s="292" t="str">
        <f>일!L30</f>
        <v>물김치</v>
      </c>
      <c r="F30" s="296" t="str">
        <f>일!M30</f>
        <v>물김치</v>
      </c>
      <c r="G30" s="291">
        <f>일!O30</f>
        <v>1.44</v>
      </c>
      <c r="H30" s="295">
        <f>일!R30</f>
        <v>0</v>
      </c>
    </row>
    <row r="31" spans="1:8" s="83" customFormat="1" ht="17.100000000000001" customHeight="1">
      <c r="A31" s="335"/>
      <c r="B31" s="336"/>
      <c r="C31" s="337"/>
      <c r="D31" s="338"/>
      <c r="E31" s="292"/>
      <c r="F31" s="296">
        <f>일!M31</f>
        <v>0</v>
      </c>
      <c r="G31" s="291">
        <f>일!O31</f>
        <v>0</v>
      </c>
      <c r="H31" s="295">
        <f>일!R31</f>
        <v>0</v>
      </c>
    </row>
    <row r="32" spans="1:8" s="90" customFormat="1" ht="30.75" customHeight="1">
      <c r="A32" s="800" t="s">
        <v>146</v>
      </c>
      <c r="B32" s="800"/>
      <c r="C32" s="800"/>
      <c r="D32" s="800"/>
      <c r="E32" s="113"/>
      <c r="F32" s="113"/>
      <c r="G32" s="185"/>
      <c r="H32" s="248"/>
    </row>
    <row r="33" spans="1:8" s="90" customFormat="1" ht="18" customHeight="1">
      <c r="A33" s="279" t="s">
        <v>174</v>
      </c>
      <c r="B33" s="280"/>
      <c r="C33" s="281"/>
      <c r="D33" s="281"/>
      <c r="E33" s="113"/>
      <c r="F33" s="113"/>
      <c r="G33" s="185"/>
      <c r="H33" s="248"/>
    </row>
    <row r="34" spans="1:8" s="90" customFormat="1" ht="18" customHeight="1">
      <c r="A34" s="282" t="str">
        <f>A3</f>
        <v xml:space="preserve">시행일 : </v>
      </c>
      <c r="B34" s="801">
        <f>B3</f>
        <v>43520</v>
      </c>
      <c r="C34" s="801"/>
      <c r="D34" s="801"/>
      <c r="E34" s="817"/>
      <c r="F34" s="817"/>
      <c r="G34" s="328"/>
      <c r="H34" s="317"/>
    </row>
    <row r="35" spans="1:8" s="166" customFormat="1" ht="7.5" customHeight="1" thickBot="1">
      <c r="A35" s="163"/>
      <c r="B35" s="164"/>
      <c r="C35" s="165"/>
      <c r="D35" s="165"/>
      <c r="E35" s="75"/>
      <c r="F35" s="75"/>
      <c r="H35" s="165"/>
    </row>
    <row r="36" spans="1:8" s="83" customFormat="1" ht="12.75" customHeight="1">
      <c r="A36" s="809" t="s">
        <v>27</v>
      </c>
      <c r="B36" s="810"/>
      <c r="C36" s="283">
        <f>일!E37+일!I37</f>
        <v>92</v>
      </c>
      <c r="D36" s="804" t="s">
        <v>123</v>
      </c>
      <c r="E36" s="75"/>
      <c r="F36" s="75"/>
      <c r="G36" s="305"/>
      <c r="H36" s="602"/>
    </row>
    <row r="37" spans="1:8" s="83" customFormat="1" ht="12.75" customHeight="1" thickBot="1">
      <c r="A37" s="284" t="s">
        <v>124</v>
      </c>
      <c r="B37" s="285" t="s">
        <v>125</v>
      </c>
      <c r="C37" s="286" t="s">
        <v>126</v>
      </c>
      <c r="D37" s="808"/>
      <c r="E37" s="75"/>
      <c r="F37" s="75"/>
      <c r="G37" s="171"/>
      <c r="H37" s="602"/>
    </row>
    <row r="38" spans="1:8" s="83" customFormat="1" ht="17.100000000000001" customHeight="1">
      <c r="A38" s="287" t="str">
        <f>일!A39</f>
        <v>잡곡밥</v>
      </c>
      <c r="B38" s="288" t="str">
        <f>일!B39</f>
        <v>쌀</v>
      </c>
      <c r="C38" s="330">
        <f>일!D39+일!H39</f>
        <v>4.9700000000000006</v>
      </c>
      <c r="D38" s="290">
        <f>일!K39</f>
        <v>0</v>
      </c>
      <c r="E38" s="75"/>
      <c r="F38" s="173"/>
      <c r="G38" s="175"/>
    </row>
    <row r="39" spans="1:8" s="83" customFormat="1" ht="17.100000000000001" customHeight="1">
      <c r="A39" s="292">
        <f>일!A40</f>
        <v>0</v>
      </c>
      <c r="B39" s="296" t="str">
        <f>일!B40</f>
        <v>찰보리</v>
      </c>
      <c r="C39" s="291">
        <f>일!D40+일!H40</f>
        <v>0.87999999999999989</v>
      </c>
      <c r="D39" s="295">
        <f>일!K40</f>
        <v>0</v>
      </c>
      <c r="E39" s="75"/>
      <c r="F39" s="306"/>
      <c r="G39" s="307"/>
    </row>
    <row r="40" spans="1:8" s="83" customFormat="1" ht="17.100000000000001" customHeight="1">
      <c r="A40" s="292" t="str">
        <f>일!A41</f>
        <v>크림스프</v>
      </c>
      <c r="B40" s="296" t="str">
        <f>일!B41</f>
        <v>크림스프</v>
      </c>
      <c r="C40" s="291">
        <f>일!D41+일!H41</f>
        <v>1.6</v>
      </c>
      <c r="D40" s="295">
        <f>일!K41</f>
        <v>0</v>
      </c>
      <c r="E40" s="75"/>
      <c r="F40" s="798"/>
      <c r="G40" s="799"/>
    </row>
    <row r="41" spans="1:8" s="83" customFormat="1" ht="17.100000000000001" customHeight="1">
      <c r="A41" s="292">
        <f>일!A42</f>
        <v>0</v>
      </c>
      <c r="B41" s="296">
        <f>일!B42</f>
        <v>0</v>
      </c>
      <c r="C41" s="291">
        <f>일!D42+일!H42</f>
        <v>0</v>
      </c>
      <c r="D41" s="295">
        <f>일!K42</f>
        <v>0</v>
      </c>
      <c r="E41" s="75"/>
      <c r="F41" s="211"/>
      <c r="G41" s="308"/>
    </row>
    <row r="42" spans="1:8" s="83" customFormat="1" ht="17.100000000000001" customHeight="1">
      <c r="A42" s="292" t="str">
        <f>일!A43</f>
        <v>감자수제비</v>
      </c>
      <c r="B42" s="296" t="str">
        <f>일!B43</f>
        <v>수제비</v>
      </c>
      <c r="C42" s="291">
        <f>일!D43+일!H43</f>
        <v>3</v>
      </c>
      <c r="D42" s="362">
        <f>일!K43</f>
        <v>0</v>
      </c>
      <c r="E42" s="75"/>
      <c r="F42" s="211"/>
      <c r="G42" s="308"/>
    </row>
    <row r="43" spans="1:8" s="83" customFormat="1" ht="17.100000000000001" customHeight="1">
      <c r="A43" s="292">
        <f>일!A44</f>
        <v>0</v>
      </c>
      <c r="B43" s="296" t="str">
        <f>일!B44</f>
        <v>감자,양파,대파</v>
      </c>
      <c r="C43" s="291">
        <f>일!D44+일!H44</f>
        <v>1.2</v>
      </c>
      <c r="D43" s="362">
        <f>일!K44</f>
        <v>0</v>
      </c>
      <c r="E43" s="75"/>
      <c r="F43" s="211"/>
      <c r="G43" s="308"/>
    </row>
    <row r="44" spans="1:8" s="83" customFormat="1" ht="17.100000000000001" customHeight="1">
      <c r="A44" s="292">
        <f>일!A45</f>
        <v>0</v>
      </c>
      <c r="B44" s="296">
        <f>일!B45</f>
        <v>0</v>
      </c>
      <c r="C44" s="291">
        <f>일!D45+일!H45</f>
        <v>3.96</v>
      </c>
      <c r="D44" s="362">
        <f>일!K45</f>
        <v>0</v>
      </c>
      <c r="E44" s="75"/>
      <c r="F44" s="309"/>
      <c r="G44" s="310"/>
    </row>
    <row r="45" spans="1:8" s="83" customFormat="1" ht="17.100000000000001" customHeight="1">
      <c r="A45" s="292" t="str">
        <f>일!A46</f>
        <v>해물완자전</v>
      </c>
      <c r="B45" s="296" t="str">
        <f>일!B46</f>
        <v>해물완자</v>
      </c>
      <c r="C45" s="291">
        <f>일!D46+일!H46</f>
        <v>4.0199999999999996</v>
      </c>
      <c r="D45" s="362">
        <f>일!K46</f>
        <v>0</v>
      </c>
      <c r="E45" s="75"/>
      <c r="F45" s="211"/>
      <c r="G45" s="185"/>
    </row>
    <row r="46" spans="1:8" s="83" customFormat="1" ht="17.100000000000001" customHeight="1">
      <c r="A46" s="292">
        <f>일!A47</f>
        <v>0</v>
      </c>
      <c r="B46" s="296" t="str">
        <f>일!B47</f>
        <v>대란</v>
      </c>
      <c r="C46" s="291">
        <f>일!D47+일!H47</f>
        <v>0.3</v>
      </c>
      <c r="D46" s="362">
        <f>일!K47</f>
        <v>0</v>
      </c>
      <c r="E46" s="75"/>
      <c r="F46" s="312"/>
      <c r="G46" s="312"/>
    </row>
    <row r="47" spans="1:8" s="83" customFormat="1" ht="17.100000000000001" customHeight="1">
      <c r="A47" s="292">
        <f>일!A48</f>
        <v>0</v>
      </c>
      <c r="B47" s="296">
        <f>일!B48</f>
        <v>0</v>
      </c>
      <c r="C47" s="291">
        <f>일!D48+일!H48</f>
        <v>0.3</v>
      </c>
      <c r="D47" s="362">
        <f>일!K48</f>
        <v>0</v>
      </c>
      <c r="E47" s="75"/>
      <c r="F47" s="339"/>
      <c r="G47" s="340"/>
      <c r="H47" s="184"/>
    </row>
    <row r="48" spans="1:8" s="83" customFormat="1" ht="17.100000000000001" customHeight="1">
      <c r="A48" s="292">
        <f>일!A49</f>
        <v>0</v>
      </c>
      <c r="B48" s="296">
        <f>일!B49</f>
        <v>0</v>
      </c>
      <c r="C48" s="291">
        <f>일!D49+일!H49</f>
        <v>0.3</v>
      </c>
      <c r="D48" s="362">
        <f>일!K49</f>
        <v>0</v>
      </c>
      <c r="E48" s="75"/>
      <c r="F48" s="340"/>
      <c r="G48" s="341"/>
      <c r="H48" s="184"/>
    </row>
    <row r="49" spans="1:9" s="83" customFormat="1" ht="17.100000000000001" customHeight="1">
      <c r="A49" s="292" t="str">
        <f>일!A50</f>
        <v>오징어젓갈무침</v>
      </c>
      <c r="B49" s="296" t="str">
        <f>일!B50</f>
        <v>오징어젓갈</v>
      </c>
      <c r="C49" s="291">
        <f>일!D50+일!H50</f>
        <v>1.02</v>
      </c>
      <c r="D49" s="362">
        <f>일!K50</f>
        <v>0</v>
      </c>
      <c r="E49" s="75"/>
      <c r="F49" s="340"/>
      <c r="G49" s="341"/>
      <c r="H49" s="184"/>
    </row>
    <row r="50" spans="1:9" s="83" customFormat="1" ht="17.100000000000001" customHeight="1">
      <c r="A50" s="292">
        <f>일!A51</f>
        <v>0</v>
      </c>
      <c r="B50" s="296" t="str">
        <f>일!B51</f>
        <v>무,대파</v>
      </c>
      <c r="C50" s="291">
        <f>일!D51+일!H51</f>
        <v>0.48</v>
      </c>
      <c r="D50" s="362">
        <f>일!K51</f>
        <v>0</v>
      </c>
      <c r="E50" s="75"/>
      <c r="F50" s="312"/>
      <c r="G50" s="312"/>
      <c r="H50" s="184"/>
    </row>
    <row r="51" spans="1:9" s="83" customFormat="1" ht="17.100000000000001" customHeight="1">
      <c r="A51" s="292">
        <f>일!A52</f>
        <v>0</v>
      </c>
      <c r="B51" s="296">
        <f>일!B52</f>
        <v>0</v>
      </c>
      <c r="C51" s="291">
        <f>일!D52+일!H52</f>
        <v>0</v>
      </c>
      <c r="D51" s="362">
        <f>일!K52</f>
        <v>0</v>
      </c>
      <c r="E51" s="75"/>
      <c r="F51" s="342"/>
      <c r="G51" s="342"/>
      <c r="H51" s="184"/>
      <c r="I51" s="75"/>
    </row>
    <row r="52" spans="1:9" s="83" customFormat="1" ht="17.100000000000001" customHeight="1">
      <c r="A52" s="292" t="str">
        <f>일!A53</f>
        <v>부추겉절이</v>
      </c>
      <c r="B52" s="296" t="str">
        <f>일!B53</f>
        <v>부추,상추</v>
      </c>
      <c r="C52" s="291">
        <f>일!D53+일!H53</f>
        <v>2.5499999999999998</v>
      </c>
      <c r="D52" s="362">
        <f>일!K53</f>
        <v>0</v>
      </c>
      <c r="E52" s="75"/>
      <c r="F52" s="312"/>
      <c r="G52" s="312"/>
      <c r="H52" s="184"/>
      <c r="I52" s="75"/>
    </row>
    <row r="53" spans="1:9" s="83" customFormat="1" ht="17.100000000000001" customHeight="1">
      <c r="A53" s="292">
        <f>일!A54</f>
        <v>0</v>
      </c>
      <c r="B53" s="296" t="str">
        <f>일!B54</f>
        <v>양파</v>
      </c>
      <c r="C53" s="291">
        <f>일!D54+일!H54</f>
        <v>1.53</v>
      </c>
      <c r="D53" s="362">
        <f>일!K54</f>
        <v>0</v>
      </c>
      <c r="E53" s="75"/>
      <c r="F53" s="312"/>
      <c r="G53" s="312"/>
      <c r="H53" s="184"/>
      <c r="I53" s="75"/>
    </row>
    <row r="54" spans="1:9" s="83" customFormat="1" ht="17.100000000000001" customHeight="1">
      <c r="A54" s="292">
        <f>일!A55</f>
        <v>0</v>
      </c>
      <c r="B54" s="296" t="str">
        <f>일!B55</f>
        <v>멸치액젓</v>
      </c>
      <c r="C54" s="291">
        <f>일!D55+일!H55</f>
        <v>0.51</v>
      </c>
      <c r="D54" s="362">
        <f>일!K55</f>
        <v>0</v>
      </c>
      <c r="E54" s="75"/>
      <c r="F54" s="312"/>
      <c r="G54" s="312"/>
      <c r="H54" s="184"/>
      <c r="I54" s="75"/>
    </row>
    <row r="55" spans="1:9" s="83" customFormat="1" ht="17.100000000000001" customHeight="1">
      <c r="A55" s="292">
        <f>일!A56</f>
        <v>0</v>
      </c>
      <c r="B55" s="296">
        <f>일!B56</f>
        <v>0</v>
      </c>
      <c r="C55" s="291">
        <f>일!D56+일!H56</f>
        <v>0</v>
      </c>
      <c r="D55" s="362">
        <f>일!K56</f>
        <v>0</v>
      </c>
      <c r="E55" s="75"/>
      <c r="F55" s="312"/>
      <c r="G55" s="312"/>
      <c r="H55" s="184"/>
      <c r="I55" s="75"/>
    </row>
    <row r="56" spans="1:9" s="83" customFormat="1" ht="17.100000000000001" customHeight="1">
      <c r="A56" s="292">
        <f>일!A57</f>
        <v>0</v>
      </c>
      <c r="B56" s="296">
        <f>일!B57</f>
        <v>0</v>
      </c>
      <c r="C56" s="291">
        <f>일!D57+일!H57</f>
        <v>0</v>
      </c>
      <c r="D56" s="362">
        <f>일!K57</f>
        <v>0</v>
      </c>
      <c r="E56" s="75"/>
      <c r="F56" s="312"/>
      <c r="G56" s="312"/>
      <c r="H56" s="184"/>
      <c r="I56" s="75"/>
    </row>
    <row r="57" spans="1:9" s="83" customFormat="1" ht="17.100000000000001" customHeight="1">
      <c r="A57" s="292" t="str">
        <f>일!A58</f>
        <v>잡곡모닝빵</v>
      </c>
      <c r="B57" s="296">
        <f>일!B58</f>
        <v>0</v>
      </c>
      <c r="C57" s="291">
        <f>일!D58+일!H58</f>
        <v>2.5499999999999998</v>
      </c>
      <c r="D57" s="362">
        <f>일!K58</f>
        <v>0</v>
      </c>
      <c r="E57" s="75"/>
      <c r="F57" s="75"/>
      <c r="G57" s="75"/>
      <c r="H57" s="184"/>
      <c r="I57" s="75"/>
    </row>
    <row r="58" spans="1:9" s="83" customFormat="1" ht="17.100000000000001" customHeight="1">
      <c r="A58" s="292" t="str">
        <f>일!A59</f>
        <v>흰죽</v>
      </c>
      <c r="B58" s="296">
        <f>일!B59</f>
        <v>0</v>
      </c>
      <c r="C58" s="291">
        <f>일!D59+일!H59</f>
        <v>0</v>
      </c>
      <c r="D58" s="362">
        <f>일!K59</f>
        <v>0</v>
      </c>
      <c r="E58" s="75"/>
      <c r="F58" s="75"/>
      <c r="G58" s="75"/>
      <c r="H58" s="184"/>
      <c r="I58" s="75"/>
    </row>
    <row r="59" spans="1:9" s="83" customFormat="1" ht="17.100000000000001" customHeight="1">
      <c r="A59" s="292" t="str">
        <f>일!A60</f>
        <v>고구마죽</v>
      </c>
      <c r="B59" s="296">
        <f>일!B60</f>
        <v>0</v>
      </c>
      <c r="C59" s="291">
        <f>일!D60+일!H60</f>
        <v>0.5</v>
      </c>
      <c r="D59" s="362">
        <f>일!K60</f>
        <v>0</v>
      </c>
      <c r="E59" s="75"/>
      <c r="F59" s="75"/>
      <c r="G59" s="75"/>
      <c r="H59" s="184"/>
      <c r="I59" s="75"/>
    </row>
    <row r="60" spans="1:9" ht="17.100000000000001" customHeight="1">
      <c r="A60" s="292" t="str">
        <f>일!A61</f>
        <v>찐빵</v>
      </c>
      <c r="B60" s="296">
        <f>일!B61</f>
        <v>0</v>
      </c>
      <c r="C60" s="291">
        <f>일!D61+일!H61</f>
        <v>85</v>
      </c>
      <c r="D60" s="362">
        <f>일!K61</f>
        <v>0</v>
      </c>
    </row>
    <row r="61" spans="1:9" ht="17.100000000000001" customHeight="1">
      <c r="A61" s="292" t="str">
        <f>일!A62</f>
        <v>사과쥬스</v>
      </c>
      <c r="B61" s="296">
        <f>일!B62</f>
        <v>0</v>
      </c>
      <c r="C61" s="291">
        <f>일!D62+일!H62</f>
        <v>85</v>
      </c>
      <c r="D61" s="362">
        <f>일!K62</f>
        <v>0</v>
      </c>
    </row>
    <row r="62" spans="1:9" ht="17.100000000000001" customHeight="1">
      <c r="A62" s="292" t="str">
        <f>일!A63</f>
        <v>포기김치</v>
      </c>
      <c r="B62" s="296" t="str">
        <f>일!B63</f>
        <v>포기김치</v>
      </c>
      <c r="C62" s="291">
        <f>일!D63+일!H63</f>
        <v>1.85</v>
      </c>
      <c r="D62" s="362">
        <f>일!K63</f>
        <v>0</v>
      </c>
    </row>
    <row r="63" spans="1:9" ht="17.100000000000001" customHeight="1">
      <c r="A63" s="292" t="str">
        <f>일!A64</f>
        <v>물김치</v>
      </c>
      <c r="B63" s="296" t="str">
        <f>일!B64</f>
        <v>물김치</v>
      </c>
      <c r="C63" s="291">
        <f>일!D64+일!H64</f>
        <v>2.39</v>
      </c>
      <c r="D63" s="362">
        <f>일!K64</f>
        <v>0</v>
      </c>
    </row>
  </sheetData>
  <mergeCells count="15">
    <mergeCell ref="F40:G40"/>
    <mergeCell ref="A32:D32"/>
    <mergeCell ref="B34:D34"/>
    <mergeCell ref="E34:F34"/>
    <mergeCell ref="A36:B36"/>
    <mergeCell ref="D36:D37"/>
    <mergeCell ref="H36:H37"/>
    <mergeCell ref="A1:D1"/>
    <mergeCell ref="E1:H1"/>
    <mergeCell ref="B3:D3"/>
    <mergeCell ref="F3:H3"/>
    <mergeCell ref="A5:B5"/>
    <mergeCell ref="D5:D6"/>
    <mergeCell ref="E5:F5"/>
    <mergeCell ref="H5:H6"/>
  </mergeCells>
  <phoneticPr fontId="3" type="noConversion"/>
  <pageMargins left="0.47" right="0.27559055118110237" top="0.59055118110236227" bottom="0.19685039370078741" header="0.51181102362204722" footer="0.15748031496062992"/>
  <pageSetup paperSize="9" scale="143" orientation="portrait" horizontalDpi="300" verticalDpi="300" r:id="rId1"/>
  <headerFooter alignWithMargins="0"/>
  <rowBreaks count="1" manualBreakCount="1">
    <brk id="31" max="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9"/>
  <sheetViews>
    <sheetView showGridLines="0" tabSelected="1" view="pageBreakPreview" topLeftCell="A4" zoomScale="50" zoomScaleNormal="70" zoomScaleSheetLayoutView="50" workbookViewId="0">
      <selection activeCell="M24" sqref="M24"/>
    </sheetView>
  </sheetViews>
  <sheetFormatPr defaultColWidth="8.88671875" defaultRowHeight="18"/>
  <cols>
    <col min="1" max="1" width="16.44140625" style="65" customWidth="1"/>
    <col min="2" max="3" width="25.109375" style="1" customWidth="1"/>
    <col min="4" max="4" width="27.109375" style="1" customWidth="1"/>
    <col min="5" max="5" width="26.109375" style="1" customWidth="1"/>
    <col min="6" max="6" width="25.21875" style="1" customWidth="1"/>
    <col min="7" max="7" width="27" style="1" customWidth="1"/>
    <col min="8" max="8" width="26.5546875" style="1" customWidth="1"/>
    <col min="9" max="16384" width="8.88671875" style="1"/>
  </cols>
  <sheetData>
    <row r="1" spans="1:13" ht="64.5" customHeight="1">
      <c r="A1" s="553"/>
      <c r="B1" s="554"/>
      <c r="C1" s="554"/>
      <c r="D1" s="554"/>
      <c r="E1" s="554"/>
      <c r="F1" s="554"/>
      <c r="G1" s="554"/>
      <c r="H1" s="554"/>
    </row>
    <row r="2" spans="1:13" ht="24" customHeight="1" thickBot="1">
      <c r="A2" s="363"/>
      <c r="B2" s="66"/>
      <c r="C2" s="66"/>
      <c r="D2" s="66"/>
      <c r="E2" s="555" t="s">
        <v>304</v>
      </c>
      <c r="F2" s="555"/>
      <c r="G2" s="555"/>
      <c r="H2" s="556"/>
    </row>
    <row r="3" spans="1:13" s="6" customFormat="1" ht="30" customHeight="1" thickBot="1">
      <c r="A3" s="522" t="s">
        <v>246</v>
      </c>
      <c r="B3" s="521">
        <v>43514</v>
      </c>
      <c r="C3" s="521">
        <v>43515</v>
      </c>
      <c r="D3" s="521">
        <v>43516</v>
      </c>
      <c r="E3" s="521">
        <v>43517</v>
      </c>
      <c r="F3" s="521">
        <v>43518</v>
      </c>
      <c r="G3" s="531">
        <v>43519</v>
      </c>
      <c r="H3" s="530">
        <v>43520</v>
      </c>
    </row>
    <row r="4" spans="1:13" s="6" customFormat="1" ht="30" customHeight="1" thickBot="1">
      <c r="A4" s="522" t="s">
        <v>247</v>
      </c>
      <c r="B4" s="480" t="s">
        <v>248</v>
      </c>
      <c r="C4" s="480" t="s">
        <v>82</v>
      </c>
      <c r="D4" s="480" t="s">
        <v>83</v>
      </c>
      <c r="E4" s="480" t="s">
        <v>84</v>
      </c>
      <c r="F4" s="480" t="s">
        <v>85</v>
      </c>
      <c r="G4" s="520" t="s">
        <v>249</v>
      </c>
      <c r="H4" s="523" t="s">
        <v>250</v>
      </c>
    </row>
    <row r="5" spans="1:13" s="6" customFormat="1" ht="30" customHeight="1" thickTop="1">
      <c r="A5" s="524" t="s">
        <v>160</v>
      </c>
      <c r="B5" s="526" t="s">
        <v>305</v>
      </c>
      <c r="C5" s="485" t="s">
        <v>305</v>
      </c>
      <c r="D5" s="485" t="s">
        <v>305</v>
      </c>
      <c r="E5" s="485" t="s">
        <v>305</v>
      </c>
      <c r="F5" s="485" t="s">
        <v>305</v>
      </c>
      <c r="G5" s="485" t="s">
        <v>305</v>
      </c>
      <c r="H5" s="527" t="s">
        <v>305</v>
      </c>
    </row>
    <row r="6" spans="1:13" s="6" customFormat="1" ht="30" customHeight="1">
      <c r="A6" s="478"/>
      <c r="B6" s="484" t="s">
        <v>164</v>
      </c>
      <c r="C6" s="479" t="s">
        <v>168</v>
      </c>
      <c r="D6" s="479" t="s">
        <v>169</v>
      </c>
      <c r="E6" s="479" t="s">
        <v>163</v>
      </c>
      <c r="F6" s="479" t="s">
        <v>170</v>
      </c>
      <c r="G6" s="479" t="s">
        <v>171</v>
      </c>
      <c r="H6" s="525" t="s">
        <v>168</v>
      </c>
    </row>
    <row r="7" spans="1:13" s="14" customFormat="1" ht="27.75" customHeight="1">
      <c r="A7" s="444"/>
      <c r="B7" s="356" t="s">
        <v>157</v>
      </c>
      <c r="C7" s="356" t="s">
        <v>350</v>
      </c>
      <c r="D7" s="356" t="s">
        <v>157</v>
      </c>
      <c r="E7" s="356" t="s">
        <v>157</v>
      </c>
      <c r="F7" s="356" t="s">
        <v>157</v>
      </c>
      <c r="G7" s="356" t="s">
        <v>157</v>
      </c>
      <c r="H7" s="476" t="s">
        <v>157</v>
      </c>
    </row>
    <row r="8" spans="1:13" s="18" customFormat="1" ht="27.75" customHeight="1">
      <c r="A8" s="444" t="s">
        <v>165</v>
      </c>
      <c r="B8" s="356" t="s">
        <v>321</v>
      </c>
      <c r="C8" s="349" t="s">
        <v>317</v>
      </c>
      <c r="D8" s="438" t="s">
        <v>320</v>
      </c>
      <c r="E8" s="349" t="s">
        <v>365</v>
      </c>
      <c r="F8" s="528" t="s">
        <v>376</v>
      </c>
      <c r="G8" s="438" t="s">
        <v>385</v>
      </c>
      <c r="H8" s="529" t="s">
        <v>392</v>
      </c>
      <c r="J8" s="67"/>
    </row>
    <row r="9" spans="1:13" s="18" customFormat="1" ht="27.95" customHeight="1">
      <c r="A9" s="444" t="s">
        <v>166</v>
      </c>
      <c r="B9" s="349" t="s">
        <v>347</v>
      </c>
      <c r="C9" s="349" t="s">
        <v>351</v>
      </c>
      <c r="D9" s="349" t="s">
        <v>359</v>
      </c>
      <c r="E9" s="440" t="s">
        <v>366</v>
      </c>
      <c r="F9" s="440" t="s">
        <v>377</v>
      </c>
      <c r="G9" s="349" t="s">
        <v>262</v>
      </c>
      <c r="H9" s="441" t="s">
        <v>393</v>
      </c>
      <c r="J9" s="67"/>
      <c r="M9" s="68"/>
    </row>
    <row r="10" spans="1:13" s="18" customFormat="1" ht="27.95" customHeight="1">
      <c r="A10" s="444" t="s">
        <v>167</v>
      </c>
      <c r="B10" s="349" t="s">
        <v>348</v>
      </c>
      <c r="C10" s="349" t="s">
        <v>352</v>
      </c>
      <c r="D10" s="349" t="s">
        <v>360</v>
      </c>
      <c r="E10" s="400" t="s">
        <v>367</v>
      </c>
      <c r="F10" s="400" t="s">
        <v>290</v>
      </c>
      <c r="G10" s="349" t="s">
        <v>386</v>
      </c>
      <c r="H10" s="401" t="s">
        <v>394</v>
      </c>
      <c r="J10" s="69"/>
      <c r="M10" s="68"/>
    </row>
    <row r="11" spans="1:13" s="18" customFormat="1" ht="27.95" customHeight="1">
      <c r="A11" s="444"/>
      <c r="B11" s="349" t="s">
        <v>172</v>
      </c>
      <c r="C11" s="349" t="s">
        <v>172</v>
      </c>
      <c r="D11" s="349" t="s">
        <v>172</v>
      </c>
      <c r="E11" s="349" t="s">
        <v>172</v>
      </c>
      <c r="F11" s="349" t="s">
        <v>172</v>
      </c>
      <c r="G11" s="349" t="s">
        <v>172</v>
      </c>
      <c r="H11" s="441" t="s">
        <v>172</v>
      </c>
      <c r="J11" s="69"/>
      <c r="M11" s="68"/>
    </row>
    <row r="12" spans="1:13" s="18" customFormat="1" ht="27.95" customHeight="1">
      <c r="A12" s="449"/>
      <c r="B12" s="402" t="s">
        <v>306</v>
      </c>
      <c r="C12" s="402" t="s">
        <v>306</v>
      </c>
      <c r="D12" s="402" t="s">
        <v>306</v>
      </c>
      <c r="E12" s="402" t="s">
        <v>306</v>
      </c>
      <c r="F12" s="402" t="s">
        <v>306</v>
      </c>
      <c r="G12" s="402" t="s">
        <v>306</v>
      </c>
      <c r="H12" s="468" t="s">
        <v>306</v>
      </c>
      <c r="J12" s="67"/>
      <c r="K12" s="70"/>
      <c r="L12" s="452"/>
      <c r="M12" s="68"/>
    </row>
    <row r="13" spans="1:13" s="18" customFormat="1" ht="27.95" customHeight="1">
      <c r="A13" s="445" t="s">
        <v>161</v>
      </c>
      <c r="B13" s="482" t="s">
        <v>342</v>
      </c>
      <c r="C13" s="482" t="s">
        <v>301</v>
      </c>
      <c r="D13" s="482" t="s">
        <v>225</v>
      </c>
      <c r="E13" s="482" t="s">
        <v>302</v>
      </c>
      <c r="F13" s="482" t="s">
        <v>300</v>
      </c>
      <c r="G13" s="482" t="s">
        <v>345</v>
      </c>
      <c r="H13" s="483" t="s">
        <v>219</v>
      </c>
      <c r="J13" s="67"/>
      <c r="K13" s="70"/>
      <c r="L13" s="71"/>
      <c r="M13" s="68"/>
    </row>
    <row r="14" spans="1:13" s="18" customFormat="1" ht="27.95" customHeight="1">
      <c r="A14" s="446"/>
      <c r="B14" s="356" t="s">
        <v>254</v>
      </c>
      <c r="C14" s="356" t="s">
        <v>256</v>
      </c>
      <c r="D14" s="356" t="s">
        <v>484</v>
      </c>
      <c r="E14" s="356" t="s">
        <v>255</v>
      </c>
      <c r="F14" s="356" t="s">
        <v>335</v>
      </c>
      <c r="G14" s="356" t="s">
        <v>307</v>
      </c>
      <c r="H14" s="401" t="s">
        <v>256</v>
      </c>
      <c r="J14" s="67"/>
      <c r="K14" s="70"/>
      <c r="L14" s="71"/>
      <c r="M14" s="68"/>
    </row>
    <row r="15" spans="1:13" s="18" customFormat="1" ht="27.95" customHeight="1">
      <c r="A15" s="447"/>
      <c r="B15" s="443" t="s">
        <v>157</v>
      </c>
      <c r="C15" s="443" t="s">
        <v>350</v>
      </c>
      <c r="D15" s="443" t="s">
        <v>157</v>
      </c>
      <c r="E15" s="443" t="s">
        <v>157</v>
      </c>
      <c r="F15" s="443" t="s">
        <v>157</v>
      </c>
      <c r="G15" s="443" t="s">
        <v>157</v>
      </c>
      <c r="H15" s="476" t="s">
        <v>157</v>
      </c>
      <c r="J15" s="67"/>
      <c r="K15" s="70"/>
      <c r="L15" s="71"/>
      <c r="M15" s="68"/>
    </row>
    <row r="16" spans="1:13" s="18" customFormat="1" ht="27.95" customHeight="1">
      <c r="A16" s="448" t="s">
        <v>135</v>
      </c>
      <c r="B16" s="349" t="s">
        <v>387</v>
      </c>
      <c r="C16" s="349" t="s">
        <v>408</v>
      </c>
      <c r="D16" s="349" t="s">
        <v>403</v>
      </c>
      <c r="E16" s="443" t="s">
        <v>368</v>
      </c>
      <c r="F16" s="349" t="s">
        <v>378</v>
      </c>
      <c r="G16" s="349" t="s">
        <v>404</v>
      </c>
      <c r="H16" s="441" t="s">
        <v>395</v>
      </c>
      <c r="J16" s="67"/>
      <c r="K16" s="70"/>
      <c r="L16" s="71"/>
      <c r="M16" s="68"/>
    </row>
    <row r="17" spans="1:13" s="18" customFormat="1" ht="27.95" customHeight="1">
      <c r="A17" s="444" t="s">
        <v>10</v>
      </c>
      <c r="B17" s="532" t="s">
        <v>402</v>
      </c>
      <c r="C17" s="349" t="s">
        <v>353</v>
      </c>
      <c r="D17" s="349" t="s">
        <v>406</v>
      </c>
      <c r="E17" s="438" t="s">
        <v>373</v>
      </c>
      <c r="F17" s="349" t="s">
        <v>379</v>
      </c>
      <c r="G17" s="349" t="s">
        <v>407</v>
      </c>
      <c r="H17" s="401" t="s">
        <v>396</v>
      </c>
      <c r="J17" s="67"/>
      <c r="K17" s="70"/>
      <c r="L17" s="71"/>
      <c r="M17" s="68"/>
    </row>
    <row r="18" spans="1:13" s="18" customFormat="1" ht="27.95" customHeight="1">
      <c r="A18" s="444" t="s">
        <v>17</v>
      </c>
      <c r="B18" s="349" t="s">
        <v>482</v>
      </c>
      <c r="C18" s="349" t="s">
        <v>354</v>
      </c>
      <c r="D18" s="349" t="s">
        <v>481</v>
      </c>
      <c r="E18" s="438" t="s">
        <v>369</v>
      </c>
      <c r="F18" s="438" t="s">
        <v>380</v>
      </c>
      <c r="G18" s="349" t="s">
        <v>388</v>
      </c>
      <c r="H18" s="401" t="s">
        <v>581</v>
      </c>
      <c r="J18" s="67"/>
      <c r="K18" s="70"/>
      <c r="L18" s="71"/>
      <c r="M18" s="68"/>
    </row>
    <row r="19" spans="1:13" s="18" customFormat="1" ht="27.95" customHeight="1">
      <c r="A19" s="444"/>
      <c r="B19" s="349" t="s">
        <v>325</v>
      </c>
      <c r="C19" s="438" t="s">
        <v>461</v>
      </c>
      <c r="D19" s="349" t="s">
        <v>361</v>
      </c>
      <c r="E19" s="438" t="s">
        <v>371</v>
      </c>
      <c r="F19" s="349" t="s">
        <v>381</v>
      </c>
      <c r="G19" s="438" t="s">
        <v>292</v>
      </c>
      <c r="H19" s="401" t="s">
        <v>397</v>
      </c>
      <c r="J19" s="67"/>
      <c r="K19" s="70"/>
      <c r="L19" s="71"/>
      <c r="M19" s="68"/>
    </row>
    <row r="20" spans="1:13" s="18" customFormat="1" ht="29.25" customHeight="1">
      <c r="A20" s="449"/>
      <c r="B20" s="402" t="s">
        <v>405</v>
      </c>
      <c r="C20" s="402" t="s">
        <v>253</v>
      </c>
      <c r="D20" s="402" t="s">
        <v>253</v>
      </c>
      <c r="E20" s="402" t="s">
        <v>253</v>
      </c>
      <c r="F20" s="402" t="s">
        <v>253</v>
      </c>
      <c r="G20" s="402" t="s">
        <v>253</v>
      </c>
      <c r="H20" s="468" t="s">
        <v>253</v>
      </c>
      <c r="J20" s="67"/>
      <c r="K20" s="70"/>
      <c r="L20" s="71"/>
      <c r="M20" s="68"/>
    </row>
    <row r="21" spans="1:13" s="18" customFormat="1" ht="48" customHeight="1">
      <c r="A21" s="450" t="s">
        <v>162</v>
      </c>
      <c r="B21" s="481" t="s">
        <v>331</v>
      </c>
      <c r="C21" s="481" t="s">
        <v>334</v>
      </c>
      <c r="D21" s="481" t="s">
        <v>333</v>
      </c>
      <c r="E21" s="481" t="s">
        <v>336</v>
      </c>
      <c r="F21" s="481" t="s">
        <v>332</v>
      </c>
      <c r="G21" s="481" t="s">
        <v>220</v>
      </c>
      <c r="H21" s="489" t="s">
        <v>341</v>
      </c>
      <c r="J21" s="67"/>
      <c r="K21" s="70"/>
      <c r="L21" s="71"/>
      <c r="M21" s="68"/>
    </row>
    <row r="22" spans="1:13" s="18" customFormat="1" ht="29.25" customHeight="1">
      <c r="A22" s="477"/>
      <c r="B22" s="479" t="s">
        <v>257</v>
      </c>
      <c r="C22" s="479" t="s">
        <v>303</v>
      </c>
      <c r="D22" s="479" t="s">
        <v>170</v>
      </c>
      <c r="E22" s="479" t="s">
        <v>258</v>
      </c>
      <c r="F22" s="479" t="s">
        <v>259</v>
      </c>
      <c r="G22" s="479" t="s">
        <v>257</v>
      </c>
      <c r="H22" s="525" t="s">
        <v>260</v>
      </c>
      <c r="I22" s="67"/>
      <c r="J22" s="70"/>
      <c r="K22" s="71"/>
      <c r="L22" s="68"/>
    </row>
    <row r="23" spans="1:13" s="18" customFormat="1" ht="27.95" customHeight="1">
      <c r="A23" s="451" t="s">
        <v>21</v>
      </c>
      <c r="B23" s="443" t="s">
        <v>157</v>
      </c>
      <c r="C23" s="443" t="s">
        <v>157</v>
      </c>
      <c r="D23" s="443" t="s">
        <v>157</v>
      </c>
      <c r="E23" s="443" t="s">
        <v>157</v>
      </c>
      <c r="F23" s="443" t="s">
        <v>157</v>
      </c>
      <c r="G23" s="443" t="s">
        <v>157</v>
      </c>
      <c r="H23" s="476" t="s">
        <v>157</v>
      </c>
      <c r="I23" s="67"/>
      <c r="J23" s="70"/>
      <c r="K23" s="71"/>
      <c r="L23" s="68"/>
    </row>
    <row r="24" spans="1:13" s="18" customFormat="1" ht="26.25" customHeight="1">
      <c r="A24" s="451" t="s">
        <v>136</v>
      </c>
      <c r="B24" s="349" t="s">
        <v>252</v>
      </c>
      <c r="C24" s="349" t="s">
        <v>355</v>
      </c>
      <c r="D24" s="439" t="s">
        <v>362</v>
      </c>
      <c r="E24" s="349" t="s">
        <v>372</v>
      </c>
      <c r="F24" s="442" t="s">
        <v>382</v>
      </c>
      <c r="G24" s="349" t="s">
        <v>389</v>
      </c>
      <c r="H24" s="469" t="s">
        <v>398</v>
      </c>
      <c r="I24" s="67"/>
      <c r="J24" s="71"/>
      <c r="K24" s="68"/>
    </row>
    <row r="25" spans="1:13" s="18" customFormat="1" ht="27.75" customHeight="1">
      <c r="A25" s="451" t="s">
        <v>137</v>
      </c>
      <c r="B25" s="349" t="s">
        <v>349</v>
      </c>
      <c r="C25" s="349" t="s">
        <v>356</v>
      </c>
      <c r="D25" s="440" t="s">
        <v>363</v>
      </c>
      <c r="E25" s="438" t="s">
        <v>370</v>
      </c>
      <c r="F25" s="442" t="s">
        <v>383</v>
      </c>
      <c r="G25" s="349" t="s">
        <v>390</v>
      </c>
      <c r="H25" s="469" t="s">
        <v>399</v>
      </c>
      <c r="I25" s="67"/>
      <c r="J25" s="71"/>
      <c r="K25" s="68"/>
    </row>
    <row r="26" spans="1:13" s="18" customFormat="1" ht="27.95" customHeight="1">
      <c r="A26" s="451"/>
      <c r="B26" s="349" t="s">
        <v>261</v>
      </c>
      <c r="C26" s="349" t="s">
        <v>357</v>
      </c>
      <c r="D26" s="400" t="s">
        <v>364</v>
      </c>
      <c r="E26" s="349" t="s">
        <v>374</v>
      </c>
      <c r="F26" s="438" t="s">
        <v>384</v>
      </c>
      <c r="G26" s="438" t="s">
        <v>216</v>
      </c>
      <c r="H26" s="529" t="s">
        <v>400</v>
      </c>
      <c r="I26" s="67"/>
      <c r="J26" s="71"/>
      <c r="K26" s="68"/>
    </row>
    <row r="27" spans="1:13" s="18" customFormat="1" ht="27.95" customHeight="1">
      <c r="A27" s="451"/>
      <c r="B27" s="438" t="s">
        <v>310</v>
      </c>
      <c r="C27" s="349" t="s">
        <v>358</v>
      </c>
      <c r="D27" s="400" t="s">
        <v>289</v>
      </c>
      <c r="E27" s="438" t="s">
        <v>375</v>
      </c>
      <c r="F27" s="438" t="s">
        <v>217</v>
      </c>
      <c r="G27" s="438" t="s">
        <v>391</v>
      </c>
      <c r="H27" s="401" t="s">
        <v>401</v>
      </c>
      <c r="I27" s="67"/>
      <c r="J27" s="71"/>
      <c r="K27" s="68"/>
    </row>
    <row r="28" spans="1:13" s="18" customFormat="1" ht="27.95" customHeight="1">
      <c r="A28" s="475"/>
      <c r="B28" s="402" t="s">
        <v>253</v>
      </c>
      <c r="C28" s="402" t="s">
        <v>253</v>
      </c>
      <c r="D28" s="402" t="s">
        <v>253</v>
      </c>
      <c r="E28" s="402" t="s">
        <v>253</v>
      </c>
      <c r="F28" s="402" t="s">
        <v>253</v>
      </c>
      <c r="G28" s="402" t="s">
        <v>253</v>
      </c>
      <c r="H28" s="468" t="s">
        <v>253</v>
      </c>
      <c r="I28" s="67"/>
      <c r="J28" s="71"/>
      <c r="K28" s="68"/>
    </row>
    <row r="29" spans="1:13" s="18" customFormat="1" ht="15.75" customHeight="1">
      <c r="A29" s="557" t="s">
        <v>133</v>
      </c>
      <c r="B29" s="558"/>
      <c r="C29" s="558"/>
      <c r="D29" s="558"/>
      <c r="E29" s="558"/>
      <c r="F29" s="558"/>
      <c r="G29" s="558"/>
      <c r="H29" s="559"/>
      <c r="J29" s="70"/>
      <c r="K29" s="71"/>
      <c r="L29" s="68"/>
    </row>
    <row r="30" spans="1:13" s="18" customFormat="1" ht="15.75" customHeight="1" thickBot="1">
      <c r="A30" s="560"/>
      <c r="B30" s="561"/>
      <c r="C30" s="561"/>
      <c r="D30" s="561"/>
      <c r="E30" s="561"/>
      <c r="F30" s="561"/>
      <c r="G30" s="561"/>
      <c r="H30" s="562"/>
      <c r="J30" s="67"/>
      <c r="K30" s="70"/>
      <c r="L30" s="71"/>
      <c r="M30" s="68"/>
    </row>
    <row r="31" spans="1:13" s="18" customFormat="1" ht="19.5" customHeight="1">
      <c r="A31" s="563"/>
      <c r="B31" s="564"/>
      <c r="C31" s="564"/>
      <c r="D31" s="564"/>
      <c r="E31" s="564"/>
      <c r="F31" s="564"/>
      <c r="G31" s="564"/>
      <c r="H31" s="565"/>
    </row>
    <row r="32" spans="1:13" s="18" customFormat="1" ht="11.25" customHeight="1" thickBot="1">
      <c r="A32" s="566"/>
      <c r="B32" s="567"/>
      <c r="C32" s="567"/>
      <c r="D32" s="567"/>
      <c r="E32" s="567"/>
      <c r="F32" s="567"/>
      <c r="G32" s="567"/>
      <c r="H32" s="568"/>
    </row>
    <row r="33" spans="2:8" ht="20.25" customHeight="1"/>
    <row r="34" spans="2:8">
      <c r="B34" s="72"/>
      <c r="C34" s="72"/>
      <c r="D34" s="72"/>
      <c r="E34" s="72"/>
      <c r="F34" s="72"/>
      <c r="G34" s="72"/>
      <c r="H34" s="72"/>
    </row>
    <row r="35" spans="2:8" ht="20.25">
      <c r="B35" s="73"/>
      <c r="C35" s="74"/>
      <c r="D35" s="74"/>
      <c r="E35" s="73"/>
      <c r="F35" s="73"/>
      <c r="G35" s="73"/>
      <c r="H35" s="74"/>
    </row>
    <row r="36" spans="2:8">
      <c r="B36" s="72"/>
      <c r="C36" s="72"/>
      <c r="D36" s="72"/>
      <c r="E36" s="72"/>
      <c r="F36" s="72"/>
      <c r="G36" s="72"/>
      <c r="H36" s="72"/>
    </row>
    <row r="37" spans="2:8">
      <c r="B37" s="72"/>
      <c r="C37" s="72"/>
      <c r="D37" s="72"/>
      <c r="E37" s="72"/>
      <c r="F37" s="72"/>
      <c r="G37" s="72"/>
      <c r="H37" s="72"/>
    </row>
    <row r="38" spans="2:8">
      <c r="B38" s="72"/>
      <c r="C38" s="72"/>
      <c r="D38" s="72"/>
      <c r="E38" s="72"/>
      <c r="F38" s="72"/>
      <c r="G38" s="72"/>
      <c r="H38" s="72"/>
    </row>
    <row r="39" spans="2:8">
      <c r="B39" s="72"/>
      <c r="C39" s="72"/>
      <c r="D39" s="72"/>
      <c r="E39" s="72"/>
      <c r="F39" s="72"/>
      <c r="G39" s="72"/>
      <c r="H39" s="72"/>
    </row>
  </sheetData>
  <mergeCells count="4">
    <mergeCell ref="A1:H1"/>
    <mergeCell ref="E2:H2"/>
    <mergeCell ref="A29:H30"/>
    <mergeCell ref="A31:H32"/>
  </mergeCells>
  <phoneticPr fontId="3" type="noConversion"/>
  <printOptions horizontalCentered="1"/>
  <pageMargins left="3.937007874015748E-2" right="3.937007874015748E-2" top="0.19685039370078741" bottom="0.11811023622047245" header="0" footer="0"/>
  <pageSetup paperSize="9" scale="61" orientation="landscape" horizontalDpi="4294967293" vertic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showZeros="0" view="pageBreakPreview" topLeftCell="A13" zoomScale="112" zoomScaleSheetLayoutView="112" workbookViewId="0">
      <selection activeCell="B2" sqref="B2:D2"/>
    </sheetView>
  </sheetViews>
  <sheetFormatPr defaultRowHeight="13.5"/>
  <cols>
    <col min="1" max="1" width="8.6640625" bestFit="1" customWidth="1"/>
    <col min="2" max="4" width="5" customWidth="1"/>
    <col min="5" max="5" width="8.6640625" bestFit="1" customWidth="1"/>
    <col min="6" max="8" width="5" customWidth="1"/>
    <col min="9" max="9" width="8.6640625" bestFit="1" customWidth="1"/>
    <col min="10" max="12" width="5" customWidth="1"/>
    <col min="13" max="13" width="8.6640625" bestFit="1" customWidth="1"/>
    <col min="14" max="16" width="5" customWidth="1"/>
    <col min="17" max="17" width="8.6640625" bestFit="1" customWidth="1"/>
    <col min="18" max="20" width="5" customWidth="1"/>
    <col min="21" max="21" width="8.6640625" bestFit="1" customWidth="1"/>
    <col min="22" max="24" width="5" customWidth="1"/>
    <col min="25" max="25" width="8.6640625" bestFit="1" customWidth="1"/>
    <col min="26" max="28" width="5" customWidth="1"/>
  </cols>
  <sheetData>
    <row r="1" spans="1:45" ht="18.75">
      <c r="A1" s="663" t="s">
        <v>69</v>
      </c>
      <c r="B1" s="664"/>
      <c r="C1" s="664"/>
      <c r="D1" s="665"/>
      <c r="E1" s="663" t="s">
        <v>69</v>
      </c>
      <c r="F1" s="664"/>
      <c r="G1" s="664"/>
      <c r="H1" s="665"/>
      <c r="I1" s="663" t="s">
        <v>69</v>
      </c>
      <c r="J1" s="664"/>
      <c r="K1" s="664"/>
      <c r="L1" s="665"/>
      <c r="M1" s="663" t="s">
        <v>69</v>
      </c>
      <c r="N1" s="664"/>
      <c r="O1" s="664"/>
      <c r="P1" s="665"/>
      <c r="Q1" s="663" t="s">
        <v>69</v>
      </c>
      <c r="R1" s="664"/>
      <c r="S1" s="664"/>
      <c r="T1" s="665"/>
      <c r="U1" s="663" t="s">
        <v>69</v>
      </c>
      <c r="V1" s="664"/>
      <c r="W1" s="664"/>
      <c r="X1" s="665"/>
      <c r="Y1" s="663" t="s">
        <v>69</v>
      </c>
      <c r="Z1" s="664"/>
      <c r="AA1" s="664"/>
      <c r="AB1" s="665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5" s="347" customFormat="1" ht="24" customHeight="1">
      <c r="A2" s="345" t="s">
        <v>70</v>
      </c>
      <c r="B2" s="666">
        <f>'18.02.19'!B3</f>
        <v>43514</v>
      </c>
      <c r="C2" s="666"/>
      <c r="D2" s="667"/>
      <c r="E2" s="345" t="s">
        <v>70</v>
      </c>
      <c r="F2" s="666">
        <f>'18.02.19'!C3</f>
        <v>43515</v>
      </c>
      <c r="G2" s="666"/>
      <c r="H2" s="667"/>
      <c r="I2" s="345" t="s">
        <v>70</v>
      </c>
      <c r="J2" s="666">
        <f>'18.02.19'!D3</f>
        <v>43516</v>
      </c>
      <c r="K2" s="666"/>
      <c r="L2" s="667"/>
      <c r="M2" s="345" t="s">
        <v>70</v>
      </c>
      <c r="N2" s="666">
        <f>'18.02.19'!E3</f>
        <v>43517</v>
      </c>
      <c r="O2" s="666"/>
      <c r="P2" s="667"/>
      <c r="Q2" s="345" t="s">
        <v>70</v>
      </c>
      <c r="R2" s="666">
        <f>'18.02.19'!F3</f>
        <v>43518</v>
      </c>
      <c r="S2" s="666"/>
      <c r="T2" s="667"/>
      <c r="U2" s="345" t="s">
        <v>70</v>
      </c>
      <c r="V2" s="666">
        <f>'18.02.19'!G3</f>
        <v>43519</v>
      </c>
      <c r="W2" s="666"/>
      <c r="X2" s="667"/>
      <c r="Y2" s="345" t="s">
        <v>70</v>
      </c>
      <c r="Z2" s="666">
        <f>'18.02.19'!H3</f>
        <v>43520</v>
      </c>
      <c r="AA2" s="666"/>
      <c r="AB2" s="667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</row>
    <row r="3" spans="1:45" ht="15.75" customHeight="1">
      <c r="A3" s="672" t="s">
        <v>41</v>
      </c>
      <c r="B3" s="670" t="str">
        <f>'18.02.19'!B7</f>
        <v>쌀밥/잡곡밥</v>
      </c>
      <c r="C3" s="670"/>
      <c r="D3" s="671"/>
      <c r="E3" s="672" t="s">
        <v>41</v>
      </c>
      <c r="F3" s="670" t="str">
        <f>'18.02.19'!C7</f>
        <v>쌀밥/오곡찰밥</v>
      </c>
      <c r="G3" s="670"/>
      <c r="H3" s="671"/>
      <c r="I3" s="672" t="s">
        <v>71</v>
      </c>
      <c r="J3" s="670" t="str">
        <f>'18.02.19'!D7</f>
        <v>쌀밥/잡곡밥</v>
      </c>
      <c r="K3" s="670"/>
      <c r="L3" s="671"/>
      <c r="M3" s="672" t="s">
        <v>71</v>
      </c>
      <c r="N3" s="670" t="str">
        <f>'18.02.19'!E7</f>
        <v>쌀밥/잡곡밥</v>
      </c>
      <c r="O3" s="670"/>
      <c r="P3" s="671"/>
      <c r="Q3" s="672" t="s">
        <v>71</v>
      </c>
      <c r="R3" s="670" t="str">
        <f>'18.02.19'!F7</f>
        <v>쌀밥/잡곡밥</v>
      </c>
      <c r="S3" s="670"/>
      <c r="T3" s="671"/>
      <c r="U3" s="672" t="s">
        <v>71</v>
      </c>
      <c r="V3" s="670" t="str">
        <f>'18.02.19'!G7</f>
        <v>쌀밥/잡곡밥</v>
      </c>
      <c r="W3" s="670"/>
      <c r="X3" s="671"/>
      <c r="Y3" s="672" t="s">
        <v>71</v>
      </c>
      <c r="Z3" s="670" t="str">
        <f>'18.02.19'!H7</f>
        <v>쌀밥/잡곡밥</v>
      </c>
      <c r="AA3" s="670"/>
      <c r="AB3" s="671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</row>
    <row r="4" spans="1:45" ht="15.75" customHeight="1">
      <c r="A4" s="673"/>
      <c r="B4" s="670" t="str">
        <f>'18.02.19'!B8</f>
        <v>누룽지탕/크림스프</v>
      </c>
      <c r="C4" s="670"/>
      <c r="D4" s="671"/>
      <c r="E4" s="673"/>
      <c r="F4" s="670" t="str">
        <f>'18.02.19'!C8</f>
        <v>들깨무채국/크림스프</v>
      </c>
      <c r="G4" s="670"/>
      <c r="H4" s="671"/>
      <c r="I4" s="673"/>
      <c r="J4" s="670" t="str">
        <f>'18.02.19'!D8</f>
        <v>콩나물국/크림스프</v>
      </c>
      <c r="K4" s="670"/>
      <c r="L4" s="671"/>
      <c r="M4" s="673"/>
      <c r="N4" s="670" t="str">
        <f>'18.02.19'!E8</f>
        <v>사골우거지국/크림스프</v>
      </c>
      <c r="O4" s="670"/>
      <c r="P4" s="671"/>
      <c r="Q4" s="673"/>
      <c r="R4" s="670" t="str">
        <f>'18.02.19'!F8</f>
        <v>소고기무국/크림스프</v>
      </c>
      <c r="S4" s="670"/>
      <c r="T4" s="671"/>
      <c r="U4" s="673"/>
      <c r="V4" s="670" t="str">
        <f>'18.02.19'!G8</f>
        <v>북어국/크림스프</v>
      </c>
      <c r="W4" s="670"/>
      <c r="X4" s="671"/>
      <c r="Y4" s="673"/>
      <c r="Z4" s="670" t="str">
        <f>'18.02.19'!H8</f>
        <v>만두국/크림스프</v>
      </c>
      <c r="AA4" s="670"/>
      <c r="AB4" s="671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</row>
    <row r="5" spans="1:45" ht="15.75" customHeight="1">
      <c r="A5" s="673"/>
      <c r="B5" s="670" t="str">
        <f>'18.02.19'!B9</f>
        <v>삼치무조림</v>
      </c>
      <c r="C5" s="670"/>
      <c r="D5" s="671"/>
      <c r="E5" s="673"/>
      <c r="F5" s="670" t="str">
        <f>'18.02.19'!C9</f>
        <v>메추리알조림</v>
      </c>
      <c r="G5" s="670"/>
      <c r="H5" s="671"/>
      <c r="I5" s="673"/>
      <c r="J5" s="670" t="str">
        <f>'18.02.19'!D9</f>
        <v>간장닭갈비</v>
      </c>
      <c r="K5" s="670"/>
      <c r="L5" s="671"/>
      <c r="M5" s="673"/>
      <c r="N5" s="670" t="str">
        <f>'18.02.19'!E9</f>
        <v>삼색계란찜</v>
      </c>
      <c r="O5" s="670"/>
      <c r="P5" s="671"/>
      <c r="Q5" s="673"/>
      <c r="R5" s="670" t="str">
        <f>'18.02.19'!F9</f>
        <v>생선전</v>
      </c>
      <c r="S5" s="670"/>
      <c r="T5" s="671"/>
      <c r="U5" s="673"/>
      <c r="V5" s="670" t="str">
        <f>'18.02.19'!G9</f>
        <v>소고기숙주볶음</v>
      </c>
      <c r="W5" s="670"/>
      <c r="X5" s="671"/>
      <c r="Y5" s="673"/>
      <c r="Z5" s="670" t="str">
        <f>'18.02.19'!H9</f>
        <v>너비아니야채볶음</v>
      </c>
      <c r="AA5" s="670"/>
      <c r="AB5" s="671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</row>
    <row r="6" spans="1:45" ht="15.75" customHeight="1">
      <c r="A6" s="673"/>
      <c r="B6" s="670" t="str">
        <f>'18.02.19'!B10</f>
        <v>오징어젓갈무침</v>
      </c>
      <c r="C6" s="670"/>
      <c r="D6" s="671"/>
      <c r="E6" s="673"/>
      <c r="F6" s="670" t="str">
        <f>'18.02.19'!C10</f>
        <v>애호박민찌볶음</v>
      </c>
      <c r="G6" s="670"/>
      <c r="H6" s="671"/>
      <c r="I6" s="673"/>
      <c r="J6" s="670" t="str">
        <f>'18.02.19'!D10</f>
        <v>배추나물</v>
      </c>
      <c r="K6" s="670"/>
      <c r="L6" s="671"/>
      <c r="M6" s="673"/>
      <c r="N6" s="670" t="str">
        <f>'18.02.19'!E10</f>
        <v>치커리사과초무침</v>
      </c>
      <c r="O6" s="670"/>
      <c r="P6" s="671"/>
      <c r="Q6" s="673"/>
      <c r="R6" s="670" t="str">
        <f>'18.02.19'!F10</f>
        <v>취나물볶음</v>
      </c>
      <c r="S6" s="670"/>
      <c r="T6" s="671"/>
      <c r="U6" s="673"/>
      <c r="V6" s="670" t="str">
        <f>'18.02.19'!G10</f>
        <v>부추장떡</v>
      </c>
      <c r="W6" s="670"/>
      <c r="X6" s="671"/>
      <c r="Y6" s="673"/>
      <c r="Z6" s="670" t="str">
        <f>'18.02.19'!H10</f>
        <v>봄동겉절이</v>
      </c>
      <c r="AA6" s="670"/>
      <c r="AB6" s="671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</row>
    <row r="7" spans="1:45" ht="15.75" customHeight="1">
      <c r="A7" s="673"/>
      <c r="B7" s="670" t="str">
        <f>'18.02.19'!B11</f>
        <v>구이김/후리가케</v>
      </c>
      <c r="C7" s="670"/>
      <c r="D7" s="671"/>
      <c r="E7" s="673"/>
      <c r="F7" s="670" t="str">
        <f>'18.02.19'!C11</f>
        <v>구이김/후리가케</v>
      </c>
      <c r="G7" s="670"/>
      <c r="H7" s="671"/>
      <c r="I7" s="673"/>
      <c r="J7" s="670" t="str">
        <f>'18.02.19'!D11</f>
        <v>구이김/후리가케</v>
      </c>
      <c r="K7" s="670"/>
      <c r="L7" s="671"/>
      <c r="M7" s="673"/>
      <c r="N7" s="670" t="str">
        <f>'18.02.19'!E11</f>
        <v>구이김/후리가케</v>
      </c>
      <c r="O7" s="670"/>
      <c r="P7" s="671"/>
      <c r="Q7" s="673"/>
      <c r="R7" s="670" t="str">
        <f>'18.02.19'!F11</f>
        <v>구이김/후리가케</v>
      </c>
      <c r="S7" s="670"/>
      <c r="T7" s="671"/>
      <c r="U7" s="673"/>
      <c r="V7" s="670" t="str">
        <f>'18.02.19'!G11</f>
        <v>구이김/후리가케</v>
      </c>
      <c r="W7" s="670"/>
      <c r="X7" s="671"/>
      <c r="Y7" s="673"/>
      <c r="Z7" s="670" t="str">
        <f>'18.02.19'!H11</f>
        <v>구이김/후리가케</v>
      </c>
      <c r="AA7" s="670"/>
      <c r="AB7" s="671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</row>
    <row r="8" spans="1:45" ht="15.75" customHeight="1">
      <c r="A8" s="673"/>
      <c r="B8" s="670" t="str">
        <f>'18.02.19'!B12</f>
        <v>나박김치/백김치</v>
      </c>
      <c r="C8" s="670"/>
      <c r="D8" s="671"/>
      <c r="E8" s="673"/>
      <c r="F8" s="670" t="str">
        <f>'18.02.19'!C12</f>
        <v>나박김치/백김치</v>
      </c>
      <c r="G8" s="670"/>
      <c r="H8" s="671"/>
      <c r="I8" s="673"/>
      <c r="J8" s="670" t="str">
        <f>'18.02.19'!D12</f>
        <v>나박김치/백김치</v>
      </c>
      <c r="K8" s="670"/>
      <c r="L8" s="671"/>
      <c r="M8" s="673"/>
      <c r="N8" s="670" t="str">
        <f>'18.02.19'!E12</f>
        <v>나박김치/백김치</v>
      </c>
      <c r="O8" s="670"/>
      <c r="P8" s="671"/>
      <c r="Q8" s="673"/>
      <c r="R8" s="670" t="str">
        <f>'18.02.19'!F12</f>
        <v>나박김치/백김치</v>
      </c>
      <c r="S8" s="670"/>
      <c r="T8" s="671"/>
      <c r="U8" s="673"/>
      <c r="V8" s="670" t="str">
        <f>'18.02.19'!G12</f>
        <v>나박김치/백김치</v>
      </c>
      <c r="W8" s="670"/>
      <c r="X8" s="671"/>
      <c r="Y8" s="673"/>
      <c r="Z8" s="670" t="str">
        <f>'18.02.19'!H12</f>
        <v>나박김치/백김치</v>
      </c>
      <c r="AA8" s="670"/>
      <c r="AB8" s="671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</row>
    <row r="9" spans="1:45" ht="15.75" customHeight="1">
      <c r="A9" s="673"/>
      <c r="B9" s="670" t="e">
        <f>'18.02.19'!#REF!</f>
        <v>#REF!</v>
      </c>
      <c r="C9" s="670"/>
      <c r="D9" s="671"/>
      <c r="E9" s="673"/>
      <c r="F9" s="670" t="e">
        <f>'18.02.19'!#REF!</f>
        <v>#REF!</v>
      </c>
      <c r="G9" s="670"/>
      <c r="H9" s="671"/>
      <c r="I9" s="673"/>
      <c r="J9" s="670" t="e">
        <f>'18.02.19'!#REF!</f>
        <v>#REF!</v>
      </c>
      <c r="K9" s="670"/>
      <c r="L9" s="671"/>
      <c r="M9" s="673"/>
      <c r="N9" s="670" t="e">
        <f>'18.02.19'!#REF!</f>
        <v>#REF!</v>
      </c>
      <c r="O9" s="670"/>
      <c r="P9" s="671"/>
      <c r="Q9" s="673"/>
      <c r="R9" s="670" t="e">
        <f>'18.02.19'!#REF!</f>
        <v>#REF!</v>
      </c>
      <c r="S9" s="670"/>
      <c r="T9" s="671"/>
      <c r="U9" s="673"/>
      <c r="V9" s="670" t="e">
        <f>'18.02.19'!#REF!</f>
        <v>#REF!</v>
      </c>
      <c r="W9" s="670"/>
      <c r="X9" s="671"/>
      <c r="Y9" s="673"/>
      <c r="Z9" s="670" t="e">
        <f>'18.02.19'!#REF!</f>
        <v>#REF!</v>
      </c>
      <c r="AA9" s="670"/>
      <c r="AB9" s="671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</row>
    <row r="10" spans="1:45" ht="15.75" customHeight="1">
      <c r="A10" s="265" t="s">
        <v>72</v>
      </c>
      <c r="B10" s="674"/>
      <c r="C10" s="675"/>
      <c r="D10" s="676"/>
      <c r="E10" s="265" t="s">
        <v>72</v>
      </c>
      <c r="F10" s="674"/>
      <c r="G10" s="675"/>
      <c r="H10" s="676"/>
      <c r="I10" s="265" t="s">
        <v>72</v>
      </c>
      <c r="J10" s="674"/>
      <c r="K10" s="675"/>
      <c r="L10" s="676"/>
      <c r="M10" s="265" t="s">
        <v>72</v>
      </c>
      <c r="N10" s="674"/>
      <c r="O10" s="675"/>
      <c r="P10" s="676"/>
      <c r="Q10" s="265" t="s">
        <v>72</v>
      </c>
      <c r="R10" s="674"/>
      <c r="S10" s="675"/>
      <c r="T10" s="676"/>
      <c r="U10" s="265" t="s">
        <v>72</v>
      </c>
      <c r="V10" s="674"/>
      <c r="W10" s="675"/>
      <c r="X10" s="676"/>
      <c r="Y10" s="265" t="s">
        <v>72</v>
      </c>
      <c r="Z10" s="674"/>
      <c r="AA10" s="675"/>
      <c r="AB10" s="676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</row>
    <row r="11" spans="1:45" s="344" customFormat="1" ht="24" customHeight="1">
      <c r="A11" s="348" t="s">
        <v>129</v>
      </c>
      <c r="B11" s="677"/>
      <c r="C11" s="677"/>
      <c r="D11" s="678"/>
      <c r="E11" s="348" t="s">
        <v>130</v>
      </c>
      <c r="F11" s="677"/>
      <c r="G11" s="677"/>
      <c r="H11" s="678"/>
      <c r="I11" s="348" t="s">
        <v>130</v>
      </c>
      <c r="J11" s="677"/>
      <c r="K11" s="677"/>
      <c r="L11" s="678"/>
      <c r="M11" s="348" t="s">
        <v>130</v>
      </c>
      <c r="N11" s="677"/>
      <c r="O11" s="677"/>
      <c r="P11" s="678"/>
      <c r="Q11" s="348" t="s">
        <v>130</v>
      </c>
      <c r="R11" s="677"/>
      <c r="S11" s="677"/>
      <c r="T11" s="678"/>
      <c r="U11" s="348" t="s">
        <v>130</v>
      </c>
      <c r="V11" s="677"/>
      <c r="W11" s="677"/>
      <c r="X11" s="678"/>
      <c r="Y11" s="348" t="s">
        <v>130</v>
      </c>
      <c r="Z11" s="677"/>
      <c r="AA11" s="677"/>
      <c r="AB11" s="678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</row>
    <row r="12" spans="1:45" ht="18.75">
      <c r="A12" s="663" t="s">
        <v>73</v>
      </c>
      <c r="B12" s="664"/>
      <c r="C12" s="664"/>
      <c r="D12" s="665"/>
      <c r="E12" s="663" t="s">
        <v>73</v>
      </c>
      <c r="F12" s="664"/>
      <c r="G12" s="664"/>
      <c r="H12" s="665"/>
      <c r="I12" s="663" t="s">
        <v>73</v>
      </c>
      <c r="J12" s="664"/>
      <c r="K12" s="664"/>
      <c r="L12" s="665"/>
      <c r="M12" s="663" t="s">
        <v>73</v>
      </c>
      <c r="N12" s="664"/>
      <c r="O12" s="664"/>
      <c r="P12" s="665"/>
      <c r="Q12" s="663" t="s">
        <v>73</v>
      </c>
      <c r="R12" s="664"/>
      <c r="S12" s="664"/>
      <c r="T12" s="665"/>
      <c r="U12" s="663" t="s">
        <v>73</v>
      </c>
      <c r="V12" s="664"/>
      <c r="W12" s="664"/>
      <c r="X12" s="665"/>
      <c r="Y12" s="663" t="s">
        <v>73</v>
      </c>
      <c r="Z12" s="664"/>
      <c r="AA12" s="664"/>
      <c r="AB12" s="665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</row>
    <row r="13" spans="1:45" s="347" customFormat="1" ht="24.75" customHeight="1">
      <c r="A13" s="345" t="s">
        <v>70</v>
      </c>
      <c r="B13" s="666">
        <f>B2</f>
        <v>43514</v>
      </c>
      <c r="C13" s="666"/>
      <c r="D13" s="667"/>
      <c r="E13" s="345" t="s">
        <v>70</v>
      </c>
      <c r="F13" s="666">
        <f>F2</f>
        <v>43515</v>
      </c>
      <c r="G13" s="666"/>
      <c r="H13" s="667"/>
      <c r="I13" s="345" t="s">
        <v>70</v>
      </c>
      <c r="J13" s="666">
        <f>J2</f>
        <v>43516</v>
      </c>
      <c r="K13" s="666"/>
      <c r="L13" s="667"/>
      <c r="M13" s="345" t="s">
        <v>70</v>
      </c>
      <c r="N13" s="666">
        <f>N2</f>
        <v>43517</v>
      </c>
      <c r="O13" s="666"/>
      <c r="P13" s="667"/>
      <c r="Q13" s="345" t="s">
        <v>70</v>
      </c>
      <c r="R13" s="666">
        <f>R2</f>
        <v>43518</v>
      </c>
      <c r="S13" s="666"/>
      <c r="T13" s="667"/>
      <c r="U13" s="345" t="s">
        <v>70</v>
      </c>
      <c r="V13" s="666">
        <f>V2</f>
        <v>43519</v>
      </c>
      <c r="W13" s="666"/>
      <c r="X13" s="667"/>
      <c r="Y13" s="345" t="s">
        <v>70</v>
      </c>
      <c r="Z13" s="666">
        <f>Z2</f>
        <v>43520</v>
      </c>
      <c r="AA13" s="666"/>
      <c r="AB13" s="667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</row>
    <row r="14" spans="1:45" ht="16.5" customHeight="1">
      <c r="A14" s="672" t="s">
        <v>41</v>
      </c>
      <c r="B14" s="670" t="str">
        <f>'18.02.19'!B15</f>
        <v>쌀밥/잡곡밥</v>
      </c>
      <c r="C14" s="670"/>
      <c r="D14" s="671"/>
      <c r="E14" s="672" t="s">
        <v>71</v>
      </c>
      <c r="F14" s="670" t="str">
        <f>'18.02.19'!C15</f>
        <v>쌀밥/오곡찰밥</v>
      </c>
      <c r="G14" s="670"/>
      <c r="H14" s="671"/>
      <c r="I14" s="672" t="s">
        <v>41</v>
      </c>
      <c r="J14" s="670" t="str">
        <f>'18.02.19'!D15</f>
        <v>쌀밥/잡곡밥</v>
      </c>
      <c r="K14" s="670"/>
      <c r="L14" s="671"/>
      <c r="M14" s="672" t="s">
        <v>71</v>
      </c>
      <c r="N14" s="670" t="str">
        <f>'18.02.19'!E15</f>
        <v>쌀밥/잡곡밥</v>
      </c>
      <c r="O14" s="670"/>
      <c r="P14" s="671"/>
      <c r="Q14" s="672" t="s">
        <v>41</v>
      </c>
      <c r="R14" s="670" t="str">
        <f>'18.02.19'!F15</f>
        <v>쌀밥/잡곡밥</v>
      </c>
      <c r="S14" s="670"/>
      <c r="T14" s="671"/>
      <c r="U14" s="672" t="s">
        <v>41</v>
      </c>
      <c r="V14" s="670" t="str">
        <f>'18.02.19'!G15</f>
        <v>쌀밥/잡곡밥</v>
      </c>
      <c r="W14" s="670"/>
      <c r="X14" s="671"/>
      <c r="Y14" s="672" t="s">
        <v>41</v>
      </c>
      <c r="Z14" s="670" t="str">
        <f>'18.02.19'!H15</f>
        <v>쌀밥/잡곡밥</v>
      </c>
      <c r="AA14" s="670"/>
      <c r="AB14" s="671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</row>
    <row r="15" spans="1:45" ht="17.25" customHeight="1">
      <c r="A15" s="673"/>
      <c r="B15" s="670" t="str">
        <f>'18.02.19'!B16</f>
        <v>근대국/크림스프</v>
      </c>
      <c r="C15" s="670"/>
      <c r="D15" s="671"/>
      <c r="E15" s="673"/>
      <c r="F15" s="670" t="str">
        <f>'18.02.19'!C16</f>
        <v>동태무국/크림스프</v>
      </c>
      <c r="G15" s="670"/>
      <c r="H15" s="671"/>
      <c r="I15" s="673"/>
      <c r="J15" s="670" t="str">
        <f>'18.02.19'!D16</f>
        <v>미역국/크림스프</v>
      </c>
      <c r="K15" s="670"/>
      <c r="L15" s="671"/>
      <c r="M15" s="673"/>
      <c r="N15" s="670" t="str">
        <f>'18.02.19'!E16</f>
        <v>아욱국/크림스프</v>
      </c>
      <c r="O15" s="670"/>
      <c r="P15" s="671"/>
      <c r="Q15" s="673"/>
      <c r="R15" s="670" t="str">
        <f>'18.02.19'!F16</f>
        <v>어묵국/크림스프</v>
      </c>
      <c r="S15" s="670"/>
      <c r="T15" s="671"/>
      <c r="U15" s="673"/>
      <c r="V15" s="670" t="str">
        <f>'18.02.19'!G16</f>
        <v>유부쑥갓국/크림스프</v>
      </c>
      <c r="W15" s="670"/>
      <c r="X15" s="671"/>
      <c r="Y15" s="673"/>
      <c r="Z15" s="670" t="str">
        <f>'18.02.19'!H16</f>
        <v>감자수제비/크림스프</v>
      </c>
      <c r="AA15" s="670"/>
      <c r="AB15" s="671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</row>
    <row r="16" spans="1:45" ht="18" customHeight="1">
      <c r="A16" s="673"/>
      <c r="B16" s="670" t="str">
        <f>'18.02.19'!B17</f>
        <v>*쉐프의특식*라조기</v>
      </c>
      <c r="C16" s="670"/>
      <c r="D16" s="671"/>
      <c r="E16" s="673"/>
      <c r="F16" s="670" t="str">
        <f>'18.02.19'!C17</f>
        <v>탕평채</v>
      </c>
      <c r="G16" s="670"/>
      <c r="H16" s="671"/>
      <c r="I16" s="673"/>
      <c r="J16" s="670" t="str">
        <f>'18.02.19'!D17</f>
        <v>하이라이스</v>
      </c>
      <c r="K16" s="670"/>
      <c r="L16" s="671"/>
      <c r="M16" s="673"/>
      <c r="N16" s="670" t="str">
        <f>'18.02.19'!E17</f>
        <v>돈육된장불고기</v>
      </c>
      <c r="O16" s="670"/>
      <c r="P16" s="671"/>
      <c r="Q16" s="673"/>
      <c r="R16" s="670" t="str">
        <f>'18.02.19'!F17</f>
        <v>고등어무조림</v>
      </c>
      <c r="S16" s="670"/>
      <c r="T16" s="671"/>
      <c r="U16" s="673"/>
      <c r="V16" s="670" t="str">
        <f>'18.02.19'!G17</f>
        <v>양송이미트볼조림</v>
      </c>
      <c r="W16" s="670"/>
      <c r="X16" s="671"/>
      <c r="Y16" s="673"/>
      <c r="Z16" s="670" t="str">
        <f>'18.02.19'!H17</f>
        <v>해물완자전</v>
      </c>
      <c r="AA16" s="670"/>
      <c r="AB16" s="671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</row>
    <row r="17" spans="1:45" ht="16.5" customHeight="1">
      <c r="A17" s="673"/>
      <c r="B17" s="670" t="str">
        <f>'18.02.19'!B18</f>
        <v>싱싱샐러드/마요유자소스</v>
      </c>
      <c r="C17" s="670"/>
      <c r="D17" s="671"/>
      <c r="E17" s="673"/>
      <c r="F17" s="670" t="str">
        <f>'18.02.19'!C18</f>
        <v>보름삼색나물</v>
      </c>
      <c r="G17" s="670"/>
      <c r="H17" s="671"/>
      <c r="I17" s="673"/>
      <c r="J17" s="670" t="str">
        <f>'18.02.19'!D18</f>
        <v>오징어까스/탈탈소스</v>
      </c>
      <c r="K17" s="670"/>
      <c r="L17" s="671"/>
      <c r="M17" s="673"/>
      <c r="N17" s="670" t="str">
        <f>'18.02.19'!E18</f>
        <v>브로컬리/초장</v>
      </c>
      <c r="O17" s="670"/>
      <c r="P17" s="671"/>
      <c r="Q17" s="673"/>
      <c r="R17" s="670" t="str">
        <f>'18.02.19'!F18</f>
        <v>새송이청경채볶음</v>
      </c>
      <c r="S17" s="670"/>
      <c r="T17" s="671"/>
      <c r="U17" s="673"/>
      <c r="V17" s="670" t="str">
        <f>'18.02.19'!G18</f>
        <v>마늘쫑무침</v>
      </c>
      <c r="W17" s="670"/>
      <c r="X17" s="671"/>
      <c r="Y17" s="673"/>
      <c r="Z17" s="670" t="str">
        <f>'18.02.19'!H18</f>
        <v>오징어젓갈무침</v>
      </c>
      <c r="AA17" s="670"/>
      <c r="AB17" s="671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</row>
    <row r="18" spans="1:45" ht="17.25" customHeight="1">
      <c r="A18" s="673"/>
      <c r="B18" s="670" t="str">
        <f>'18.02.19'!B19</f>
        <v>세발나물무침</v>
      </c>
      <c r="C18" s="670"/>
      <c r="D18" s="671"/>
      <c r="E18" s="673"/>
      <c r="F18" s="670" t="str">
        <f>'18.02.19'!C19</f>
        <v>단호박사과범벅</v>
      </c>
      <c r="G18" s="670"/>
      <c r="H18" s="671"/>
      <c r="I18" s="673"/>
      <c r="J18" s="670" t="str">
        <f>'18.02.19'!D19</f>
        <v>오복채</v>
      </c>
      <c r="K18" s="670"/>
      <c r="L18" s="671"/>
      <c r="M18" s="673"/>
      <c r="N18" s="670" t="str">
        <f>'18.02.19'!E19</f>
        <v>상추/쌈장</v>
      </c>
      <c r="O18" s="670"/>
      <c r="P18" s="671"/>
      <c r="Q18" s="673"/>
      <c r="R18" s="670" t="str">
        <f>'18.02.19'!F19</f>
        <v>양념깻잎지</v>
      </c>
      <c r="S18" s="670"/>
      <c r="T18" s="671"/>
      <c r="U18" s="673"/>
      <c r="V18" s="670" t="str">
        <f>'18.02.19'!G19</f>
        <v>숙주나물</v>
      </c>
      <c r="W18" s="670"/>
      <c r="X18" s="671"/>
      <c r="Y18" s="673"/>
      <c r="Z18" s="670" t="str">
        <f>'18.02.19'!H19</f>
        <v>부추겉절이</v>
      </c>
      <c r="AA18" s="670"/>
      <c r="AB18" s="671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</row>
    <row r="19" spans="1:45" ht="17.25" customHeight="1">
      <c r="A19" s="673"/>
      <c r="B19" s="670" t="str">
        <f>'18.02.19'!B20</f>
        <v>배추김치/백김치</v>
      </c>
      <c r="C19" s="670"/>
      <c r="D19" s="671"/>
      <c r="E19" s="673"/>
      <c r="F19" s="670" t="str">
        <f>'18.02.19'!C20</f>
        <v>포기김치/백김치</v>
      </c>
      <c r="G19" s="670"/>
      <c r="H19" s="671"/>
      <c r="I19" s="673"/>
      <c r="J19" s="670" t="str">
        <f>'18.02.19'!D20</f>
        <v>포기김치/백김치</v>
      </c>
      <c r="K19" s="670"/>
      <c r="L19" s="671"/>
      <c r="M19" s="673"/>
      <c r="N19" s="670" t="str">
        <f>'18.02.19'!E20</f>
        <v>포기김치/백김치</v>
      </c>
      <c r="O19" s="670"/>
      <c r="P19" s="671"/>
      <c r="Q19" s="673"/>
      <c r="R19" s="670" t="str">
        <f>'18.02.19'!F20</f>
        <v>포기김치/백김치</v>
      </c>
      <c r="S19" s="670"/>
      <c r="T19" s="671"/>
      <c r="U19" s="673"/>
      <c r="V19" s="670" t="str">
        <f>'18.02.19'!G20</f>
        <v>포기김치/백김치</v>
      </c>
      <c r="W19" s="670"/>
      <c r="X19" s="671"/>
      <c r="Y19" s="673"/>
      <c r="Z19" s="670" t="str">
        <f>'18.02.19'!H20</f>
        <v>포기김치/백김치</v>
      </c>
      <c r="AA19" s="670"/>
      <c r="AB19" s="671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</row>
    <row r="20" spans="1:45" ht="15" customHeight="1">
      <c r="A20" s="679"/>
      <c r="B20" s="670" t="e">
        <f>'18.02.19'!#REF!</f>
        <v>#REF!</v>
      </c>
      <c r="C20" s="670"/>
      <c r="D20" s="671"/>
      <c r="E20" s="679"/>
      <c r="F20" s="670" t="e">
        <f>'18.02.19'!#REF!</f>
        <v>#REF!</v>
      </c>
      <c r="G20" s="670"/>
      <c r="H20" s="671"/>
      <c r="I20" s="679"/>
      <c r="J20" s="670" t="e">
        <f>'18.02.19'!#REF!</f>
        <v>#REF!</v>
      </c>
      <c r="K20" s="670"/>
      <c r="L20" s="671"/>
      <c r="M20" s="679"/>
      <c r="N20" s="670" t="e">
        <f>'18.02.19'!#REF!</f>
        <v>#REF!</v>
      </c>
      <c r="O20" s="670"/>
      <c r="P20" s="671"/>
      <c r="Q20" s="679"/>
      <c r="R20" s="670" t="e">
        <f>'18.02.19'!#REF!</f>
        <v>#REF!</v>
      </c>
      <c r="S20" s="670"/>
      <c r="T20" s="671"/>
      <c r="U20" s="679"/>
      <c r="V20" s="670" t="e">
        <f>'18.02.19'!#REF!</f>
        <v>#REF!</v>
      </c>
      <c r="W20" s="670"/>
      <c r="X20" s="671"/>
      <c r="Y20" s="679"/>
      <c r="Z20" s="670" t="e">
        <f>'18.02.19'!#REF!</f>
        <v>#REF!</v>
      </c>
      <c r="AA20" s="670"/>
      <c r="AB20" s="671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</row>
    <row r="21" spans="1:45" ht="15" customHeight="1">
      <c r="A21" s="265" t="s">
        <v>72</v>
      </c>
      <c r="B21" s="674"/>
      <c r="C21" s="675"/>
      <c r="D21" s="676"/>
      <c r="E21" s="265" t="s">
        <v>72</v>
      </c>
      <c r="F21" s="674"/>
      <c r="G21" s="675"/>
      <c r="H21" s="676"/>
      <c r="I21" s="265" t="s">
        <v>72</v>
      </c>
      <c r="J21" s="674"/>
      <c r="K21" s="675"/>
      <c r="L21" s="676"/>
      <c r="M21" s="265" t="s">
        <v>72</v>
      </c>
      <c r="N21" s="674"/>
      <c r="O21" s="675"/>
      <c r="P21" s="676"/>
      <c r="Q21" s="265" t="s">
        <v>72</v>
      </c>
      <c r="R21" s="674"/>
      <c r="S21" s="675"/>
      <c r="T21" s="676"/>
      <c r="U21" s="265" t="s">
        <v>72</v>
      </c>
      <c r="V21" s="674"/>
      <c r="W21" s="675"/>
      <c r="X21" s="676"/>
      <c r="Y21" s="265" t="s">
        <v>72</v>
      </c>
      <c r="Z21" s="674"/>
      <c r="AA21" s="675"/>
      <c r="AB21" s="676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</row>
    <row r="22" spans="1:45" s="344" customFormat="1" ht="19.5" customHeight="1">
      <c r="A22" s="348" t="s">
        <v>129</v>
      </c>
      <c r="B22" s="677"/>
      <c r="C22" s="677"/>
      <c r="D22" s="678"/>
      <c r="E22" s="348" t="s">
        <v>130</v>
      </c>
      <c r="F22" s="677"/>
      <c r="G22" s="677"/>
      <c r="H22" s="678"/>
      <c r="I22" s="348" t="s">
        <v>130</v>
      </c>
      <c r="J22" s="677"/>
      <c r="K22" s="677"/>
      <c r="L22" s="678"/>
      <c r="M22" s="348" t="s">
        <v>130</v>
      </c>
      <c r="N22" s="677"/>
      <c r="O22" s="677"/>
      <c r="P22" s="678"/>
      <c r="Q22" s="348" t="s">
        <v>130</v>
      </c>
      <c r="R22" s="677"/>
      <c r="S22" s="677"/>
      <c r="T22" s="678"/>
      <c r="U22" s="348" t="s">
        <v>130</v>
      </c>
      <c r="V22" s="677"/>
      <c r="W22" s="677"/>
      <c r="X22" s="678"/>
      <c r="Y22" s="348" t="s">
        <v>130</v>
      </c>
      <c r="Z22" s="677"/>
      <c r="AA22" s="677"/>
      <c r="AB22" s="678"/>
    </row>
    <row r="23" spans="1:45" ht="18.75">
      <c r="A23" s="663" t="s">
        <v>75</v>
      </c>
      <c r="B23" s="664"/>
      <c r="C23" s="664"/>
      <c r="D23" s="665"/>
      <c r="E23" s="663" t="s">
        <v>75</v>
      </c>
      <c r="F23" s="664"/>
      <c r="G23" s="664"/>
      <c r="H23" s="665"/>
      <c r="I23" s="663" t="s">
        <v>75</v>
      </c>
      <c r="J23" s="664"/>
      <c r="K23" s="664"/>
      <c r="L23" s="665"/>
      <c r="M23" s="663" t="s">
        <v>75</v>
      </c>
      <c r="N23" s="664"/>
      <c r="O23" s="664"/>
      <c r="P23" s="665"/>
      <c r="Q23" s="663" t="s">
        <v>75</v>
      </c>
      <c r="R23" s="664"/>
      <c r="S23" s="664"/>
      <c r="T23" s="665"/>
      <c r="U23" s="663" t="s">
        <v>75</v>
      </c>
      <c r="V23" s="664"/>
      <c r="W23" s="664"/>
      <c r="X23" s="665"/>
      <c r="Y23" s="663" t="s">
        <v>75</v>
      </c>
      <c r="Z23" s="664"/>
      <c r="AA23" s="664"/>
      <c r="AB23" s="665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</row>
    <row r="24" spans="1:45" s="347" customFormat="1" ht="23.25" customHeight="1">
      <c r="A24" s="345" t="s">
        <v>70</v>
      </c>
      <c r="B24" s="666">
        <f>B13</f>
        <v>43514</v>
      </c>
      <c r="C24" s="666"/>
      <c r="D24" s="667"/>
      <c r="E24" s="345" t="s">
        <v>70</v>
      </c>
      <c r="F24" s="666">
        <f>F13</f>
        <v>43515</v>
      </c>
      <c r="G24" s="666"/>
      <c r="H24" s="667"/>
      <c r="I24" s="345" t="s">
        <v>70</v>
      </c>
      <c r="J24" s="666">
        <f>J13</f>
        <v>43516</v>
      </c>
      <c r="K24" s="666"/>
      <c r="L24" s="667"/>
      <c r="M24" s="345" t="s">
        <v>70</v>
      </c>
      <c r="N24" s="666">
        <f>N13</f>
        <v>43517</v>
      </c>
      <c r="O24" s="666"/>
      <c r="P24" s="667"/>
      <c r="Q24" s="345" t="s">
        <v>70</v>
      </c>
      <c r="R24" s="666">
        <f>R13</f>
        <v>43518</v>
      </c>
      <c r="S24" s="666"/>
      <c r="T24" s="667"/>
      <c r="U24" s="345" t="s">
        <v>70</v>
      </c>
      <c r="V24" s="666">
        <f>V13</f>
        <v>43519</v>
      </c>
      <c r="W24" s="666"/>
      <c r="X24" s="667"/>
      <c r="Y24" s="345" t="s">
        <v>70</v>
      </c>
      <c r="Z24" s="666">
        <f>Z13</f>
        <v>43520</v>
      </c>
      <c r="AA24" s="666"/>
      <c r="AB24" s="667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</row>
    <row r="25" spans="1:45" ht="16.5" customHeight="1">
      <c r="A25" s="672" t="s">
        <v>41</v>
      </c>
      <c r="B25" s="670" t="str">
        <f>'18.02.19'!B23</f>
        <v>쌀밥/잡곡밥</v>
      </c>
      <c r="C25" s="670"/>
      <c r="D25" s="671"/>
      <c r="E25" s="672" t="s">
        <v>71</v>
      </c>
      <c r="F25" s="670" t="str">
        <f>'18.02.19'!C23</f>
        <v>쌀밥/잡곡밥</v>
      </c>
      <c r="G25" s="670"/>
      <c r="H25" s="671"/>
      <c r="I25" s="672" t="s">
        <v>41</v>
      </c>
      <c r="J25" s="670" t="str">
        <f>'18.02.19'!D23</f>
        <v>쌀밥/잡곡밥</v>
      </c>
      <c r="K25" s="670"/>
      <c r="L25" s="671"/>
      <c r="M25" s="672" t="s">
        <v>71</v>
      </c>
      <c r="N25" s="670" t="str">
        <f>'18.02.19'!E23</f>
        <v>쌀밥/잡곡밥</v>
      </c>
      <c r="O25" s="670"/>
      <c r="P25" s="671"/>
      <c r="Q25" s="672" t="s">
        <v>41</v>
      </c>
      <c r="R25" s="670" t="str">
        <f>'18.02.19'!F23</f>
        <v>쌀밥/잡곡밥</v>
      </c>
      <c r="S25" s="670"/>
      <c r="T25" s="671"/>
      <c r="U25" s="672" t="s">
        <v>41</v>
      </c>
      <c r="V25" s="670" t="str">
        <f>'18.02.19'!G23</f>
        <v>쌀밥/잡곡밥</v>
      </c>
      <c r="W25" s="670"/>
      <c r="X25" s="671"/>
      <c r="Y25" s="672" t="s">
        <v>41</v>
      </c>
      <c r="Z25" s="670" t="str">
        <f>'18.02.19'!H23</f>
        <v>쌀밥/잡곡밥</v>
      </c>
      <c r="AA25" s="670"/>
      <c r="AB25" s="671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</row>
    <row r="26" spans="1:45" ht="17.25" customHeight="1">
      <c r="A26" s="673"/>
      <c r="B26" s="670" t="str">
        <f>'18.02.19'!B24</f>
        <v>감자양파국/크림스프</v>
      </c>
      <c r="C26" s="670"/>
      <c r="D26" s="671"/>
      <c r="E26" s="673"/>
      <c r="F26" s="670" t="str">
        <f>'18.02.19'!C24</f>
        <v>냉이된장국/크림스프</v>
      </c>
      <c r="G26" s="670"/>
      <c r="H26" s="671"/>
      <c r="I26" s="673"/>
      <c r="J26" s="670" t="str">
        <f>'18.02.19'!D24</f>
        <v>계란파국/크림스프</v>
      </c>
      <c r="K26" s="670"/>
      <c r="L26" s="671"/>
      <c r="M26" s="673"/>
      <c r="N26" s="670" t="str">
        <f>'18.02.19'!E24</f>
        <v>몽글순두부탕/크림스프</v>
      </c>
      <c r="O26" s="670"/>
      <c r="P26" s="671"/>
      <c r="Q26" s="673"/>
      <c r="R26" s="670" t="str">
        <f>'18.02.19'!F24</f>
        <v>우렁된장국/크림스프</v>
      </c>
      <c r="S26" s="670"/>
      <c r="T26" s="671"/>
      <c r="U26" s="673"/>
      <c r="V26" s="670" t="str">
        <f>'18.02.19'!G24</f>
        <v>재첩국/크림스프</v>
      </c>
      <c r="W26" s="670"/>
      <c r="X26" s="671"/>
      <c r="Y26" s="673"/>
      <c r="Z26" s="670" t="str">
        <f>'18.02.19'!H24</f>
        <v>팽이장국/크림스프</v>
      </c>
      <c r="AA26" s="670"/>
      <c r="AB26" s="671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</row>
    <row r="27" spans="1:45" ht="18" customHeight="1">
      <c r="A27" s="673"/>
      <c r="B27" s="670" t="str">
        <f>'18.02.19'!B25</f>
        <v>돈육두루치기</v>
      </c>
      <c r="C27" s="670"/>
      <c r="D27" s="671"/>
      <c r="E27" s="673"/>
      <c r="F27" s="670" t="str">
        <f>'18.02.19'!C25</f>
        <v>소고기버섯볶음</v>
      </c>
      <c r="G27" s="670"/>
      <c r="H27" s="671"/>
      <c r="I27" s="673"/>
      <c r="J27" s="670" t="str">
        <f>'18.02.19'!D25</f>
        <v>함박파인조림</v>
      </c>
      <c r="K27" s="670"/>
      <c r="L27" s="671"/>
      <c r="M27" s="673"/>
      <c r="N27" s="670" t="str">
        <f>'18.02.19'!E25</f>
        <v>단호박훈제오리볶음</v>
      </c>
      <c r="O27" s="670"/>
      <c r="P27" s="671"/>
      <c r="Q27" s="673"/>
      <c r="R27" s="670" t="str">
        <f>'18.02.19'!F25</f>
        <v>닭가슴살야채조림</v>
      </c>
      <c r="S27" s="670"/>
      <c r="T27" s="671"/>
      <c r="U27" s="673"/>
      <c r="V27" s="670" t="str">
        <f>'18.02.19'!G25</f>
        <v>생선까스/탈탈소스</v>
      </c>
      <c r="W27" s="670"/>
      <c r="X27" s="671"/>
      <c r="Y27" s="673"/>
      <c r="Z27" s="670" t="str">
        <f>'18.02.19'!H25</f>
        <v>삼치조림</v>
      </c>
      <c r="AA27" s="670"/>
      <c r="AB27" s="671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</row>
    <row r="28" spans="1:45" ht="16.5" customHeight="1">
      <c r="A28" s="673"/>
      <c r="B28" s="670" t="str">
        <f>'18.02.19'!B26</f>
        <v>양배추찜&amp;쌈장</v>
      </c>
      <c r="C28" s="670"/>
      <c r="D28" s="671"/>
      <c r="E28" s="673"/>
      <c r="F28" s="670" t="str">
        <f>'18.02.19'!C26</f>
        <v>곤약무조림</v>
      </c>
      <c r="G28" s="670"/>
      <c r="H28" s="671"/>
      <c r="I28" s="673"/>
      <c r="J28" s="670" t="str">
        <f>'18.02.19'!D26</f>
        <v>감자채볶음</v>
      </c>
      <c r="K28" s="670"/>
      <c r="L28" s="671"/>
      <c r="M28" s="673"/>
      <c r="N28" s="670" t="str">
        <f>'18.02.19'!E26</f>
        <v>양배추볶음</v>
      </c>
      <c r="O28" s="670"/>
      <c r="P28" s="671"/>
      <c r="Q28" s="673"/>
      <c r="R28" s="670" t="str">
        <f>'18.02.19'!F26</f>
        <v>멸치호두볶음</v>
      </c>
      <c r="S28" s="670"/>
      <c r="T28" s="671"/>
      <c r="U28" s="673"/>
      <c r="V28" s="670" t="str">
        <f>'18.02.19'!G26</f>
        <v>연근조림</v>
      </c>
      <c r="W28" s="670"/>
      <c r="X28" s="671"/>
      <c r="Y28" s="673"/>
      <c r="Z28" s="670" t="str">
        <f>'18.02.19'!H26</f>
        <v>도토리묵무침</v>
      </c>
      <c r="AA28" s="670"/>
      <c r="AB28" s="671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</row>
    <row r="29" spans="1:45" ht="17.25" customHeight="1">
      <c r="A29" s="673"/>
      <c r="B29" s="670" t="str">
        <f>'18.02.19'!B27</f>
        <v>명이나물절임</v>
      </c>
      <c r="C29" s="670"/>
      <c r="D29" s="671"/>
      <c r="E29" s="673"/>
      <c r="F29" s="670" t="str">
        <f>'18.02.19'!C27</f>
        <v>오이무침</v>
      </c>
      <c r="G29" s="670"/>
      <c r="H29" s="671"/>
      <c r="I29" s="673"/>
      <c r="J29" s="670" t="str">
        <f>'18.02.19'!D27</f>
        <v>무생채</v>
      </c>
      <c r="K29" s="670"/>
      <c r="L29" s="671"/>
      <c r="M29" s="673"/>
      <c r="N29" s="670" t="str">
        <f>'18.02.19'!E27</f>
        <v>부추양파무침</v>
      </c>
      <c r="O29" s="670"/>
      <c r="P29" s="671"/>
      <c r="Q29" s="673"/>
      <c r="R29" s="670" t="str">
        <f>'18.02.19'!F27</f>
        <v>시금치무침</v>
      </c>
      <c r="S29" s="670"/>
      <c r="T29" s="671"/>
      <c r="U29" s="673"/>
      <c r="V29" s="670" t="str">
        <f>'18.02.19'!G27</f>
        <v>열무무침</v>
      </c>
      <c r="W29" s="670"/>
      <c r="X29" s="671"/>
      <c r="Y29" s="673"/>
      <c r="Z29" s="670" t="str">
        <f>'18.02.19'!H27</f>
        <v>과일샐러드</v>
      </c>
      <c r="AA29" s="670"/>
      <c r="AB29" s="671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</row>
    <row r="30" spans="1:45" ht="17.25" customHeight="1">
      <c r="A30" s="673"/>
      <c r="B30" s="670" t="str">
        <f>'18.02.19'!B28</f>
        <v>포기김치/백김치</v>
      </c>
      <c r="C30" s="670"/>
      <c r="D30" s="671"/>
      <c r="E30" s="673"/>
      <c r="F30" s="670" t="str">
        <f>'18.02.19'!C28</f>
        <v>포기김치/백김치</v>
      </c>
      <c r="G30" s="670"/>
      <c r="H30" s="671"/>
      <c r="I30" s="673"/>
      <c r="J30" s="670" t="str">
        <f>'18.02.19'!D28</f>
        <v>포기김치/백김치</v>
      </c>
      <c r="K30" s="670"/>
      <c r="L30" s="671"/>
      <c r="M30" s="673"/>
      <c r="N30" s="670" t="str">
        <f>'18.02.19'!E28</f>
        <v>포기김치/백김치</v>
      </c>
      <c r="O30" s="670"/>
      <c r="P30" s="671"/>
      <c r="Q30" s="673"/>
      <c r="R30" s="670" t="str">
        <f>'18.02.19'!F28</f>
        <v>포기김치/백김치</v>
      </c>
      <c r="S30" s="670"/>
      <c r="T30" s="671"/>
      <c r="U30" s="673"/>
      <c r="V30" s="670" t="str">
        <f>'18.02.19'!G28</f>
        <v>포기김치/백김치</v>
      </c>
      <c r="W30" s="670"/>
      <c r="X30" s="671"/>
      <c r="Y30" s="673"/>
      <c r="Z30" s="670" t="str">
        <f>'18.02.19'!H28</f>
        <v>포기김치/백김치</v>
      </c>
      <c r="AA30" s="670"/>
      <c r="AB30" s="671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</row>
    <row r="31" spans="1:45" ht="17.25" customHeight="1">
      <c r="A31" s="673"/>
      <c r="B31" s="670" t="e">
        <f>'18.02.19'!#REF!</f>
        <v>#REF!</v>
      </c>
      <c r="C31" s="670"/>
      <c r="D31" s="671"/>
      <c r="E31" s="673"/>
      <c r="F31" s="670" t="e">
        <f>'18.02.19'!#REF!</f>
        <v>#REF!</v>
      </c>
      <c r="G31" s="670"/>
      <c r="H31" s="671"/>
      <c r="I31" s="673"/>
      <c r="J31" s="670" t="e">
        <f>'18.02.19'!#REF!</f>
        <v>#REF!</v>
      </c>
      <c r="K31" s="670"/>
      <c r="L31" s="671"/>
      <c r="M31" s="673"/>
      <c r="N31" s="670" t="e">
        <f>'18.02.19'!#REF!</f>
        <v>#REF!</v>
      </c>
      <c r="O31" s="670"/>
      <c r="P31" s="671"/>
      <c r="Q31" s="673"/>
      <c r="R31" s="670" t="e">
        <f>'18.02.19'!#REF!</f>
        <v>#REF!</v>
      </c>
      <c r="S31" s="670"/>
      <c r="T31" s="671"/>
      <c r="U31" s="673"/>
      <c r="V31" s="670" t="e">
        <f>'18.02.19'!#REF!</f>
        <v>#REF!</v>
      </c>
      <c r="W31" s="670"/>
      <c r="X31" s="671"/>
      <c r="Y31" s="673"/>
      <c r="Z31" s="670" t="e">
        <f>'18.02.19'!#REF!</f>
        <v>#REF!</v>
      </c>
      <c r="AA31" s="670"/>
      <c r="AB31" s="671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</row>
    <row r="32" spans="1:45" ht="15" customHeight="1">
      <c r="A32" s="265" t="s">
        <v>72</v>
      </c>
      <c r="B32" s="674"/>
      <c r="C32" s="675"/>
      <c r="D32" s="676"/>
      <c r="E32" s="265" t="s">
        <v>72</v>
      </c>
      <c r="F32" s="674"/>
      <c r="G32" s="675"/>
      <c r="H32" s="676"/>
      <c r="I32" s="265" t="s">
        <v>72</v>
      </c>
      <c r="J32" s="674"/>
      <c r="K32" s="675"/>
      <c r="L32" s="676"/>
      <c r="M32" s="265" t="s">
        <v>72</v>
      </c>
      <c r="N32" s="674"/>
      <c r="O32" s="675"/>
      <c r="P32" s="676"/>
      <c r="Q32" s="265" t="s">
        <v>72</v>
      </c>
      <c r="R32" s="674"/>
      <c r="S32" s="675"/>
      <c r="T32" s="676"/>
      <c r="U32" s="265" t="s">
        <v>72</v>
      </c>
      <c r="V32" s="674"/>
      <c r="W32" s="675"/>
      <c r="X32" s="676"/>
      <c r="Y32" s="265" t="s">
        <v>72</v>
      </c>
      <c r="Z32" s="674"/>
      <c r="AA32" s="675"/>
      <c r="AB32" s="676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</row>
    <row r="33" spans="1:28" s="344" customFormat="1" ht="25.5" customHeight="1">
      <c r="A33" s="348" t="s">
        <v>129</v>
      </c>
      <c r="B33" s="677"/>
      <c r="C33" s="677"/>
      <c r="D33" s="678"/>
      <c r="E33" s="348" t="s">
        <v>130</v>
      </c>
      <c r="F33" s="677"/>
      <c r="G33" s="677"/>
      <c r="H33" s="678"/>
      <c r="I33" s="348" t="s">
        <v>130</v>
      </c>
      <c r="J33" s="677"/>
      <c r="K33" s="677"/>
      <c r="L33" s="678"/>
      <c r="M33" s="348" t="s">
        <v>130</v>
      </c>
      <c r="N33" s="677"/>
      <c r="O33" s="677"/>
      <c r="P33" s="678"/>
      <c r="Q33" s="348" t="s">
        <v>130</v>
      </c>
      <c r="R33" s="677"/>
      <c r="S33" s="677"/>
      <c r="T33" s="678"/>
      <c r="U33" s="348" t="s">
        <v>130</v>
      </c>
      <c r="V33" s="677"/>
      <c r="W33" s="677"/>
      <c r="X33" s="678"/>
      <c r="Y33" s="348" t="s">
        <v>130</v>
      </c>
      <c r="Z33" s="677"/>
      <c r="AA33" s="677"/>
      <c r="AB33" s="678"/>
    </row>
  </sheetData>
  <mergeCells count="252">
    <mergeCell ref="Z32:AB32"/>
    <mergeCell ref="B33:D33"/>
    <mergeCell ref="F33:H33"/>
    <mergeCell ref="J33:L33"/>
    <mergeCell ref="N33:P33"/>
    <mergeCell ref="R33:T33"/>
    <mergeCell ref="V33:X33"/>
    <mergeCell ref="Z33:AB33"/>
    <mergeCell ref="B32:D32"/>
    <mergeCell ref="F32:H32"/>
    <mergeCell ref="J32:L32"/>
    <mergeCell ref="N32:P32"/>
    <mergeCell ref="R32:T32"/>
    <mergeCell ref="V32:X32"/>
    <mergeCell ref="Z30:AB30"/>
    <mergeCell ref="B31:D31"/>
    <mergeCell ref="F31:H31"/>
    <mergeCell ref="J31:L31"/>
    <mergeCell ref="N31:P31"/>
    <mergeCell ref="R31:T31"/>
    <mergeCell ref="V31:X31"/>
    <mergeCell ref="Z31:AB31"/>
    <mergeCell ref="J29:L29"/>
    <mergeCell ref="N29:P29"/>
    <mergeCell ref="R29:T29"/>
    <mergeCell ref="V29:X29"/>
    <mergeCell ref="Z29:AB29"/>
    <mergeCell ref="B30:D30"/>
    <mergeCell ref="F30:H30"/>
    <mergeCell ref="J30:L30"/>
    <mergeCell ref="N30:P30"/>
    <mergeCell ref="R30:T30"/>
    <mergeCell ref="Z27:AB27"/>
    <mergeCell ref="B28:D28"/>
    <mergeCell ref="F28:H28"/>
    <mergeCell ref="J28:L28"/>
    <mergeCell ref="N28:P28"/>
    <mergeCell ref="R28:T28"/>
    <mergeCell ref="V28:X28"/>
    <mergeCell ref="Z28:AB28"/>
    <mergeCell ref="Y25:Y31"/>
    <mergeCell ref="Z25:AB25"/>
    <mergeCell ref="B26:D26"/>
    <mergeCell ref="F26:H26"/>
    <mergeCell ref="J26:L26"/>
    <mergeCell ref="N26:P26"/>
    <mergeCell ref="R26:T26"/>
    <mergeCell ref="V26:X26"/>
    <mergeCell ref="Z26:AB26"/>
    <mergeCell ref="B27:D27"/>
    <mergeCell ref="M25:M31"/>
    <mergeCell ref="N25:P25"/>
    <mergeCell ref="Q25:Q31"/>
    <mergeCell ref="R25:T25"/>
    <mergeCell ref="U25:U31"/>
    <mergeCell ref="V25:X25"/>
    <mergeCell ref="N27:P27"/>
    <mergeCell ref="R27:T27"/>
    <mergeCell ref="V27:X27"/>
    <mergeCell ref="V30:X30"/>
    <mergeCell ref="A25:A31"/>
    <mergeCell ref="B25:D25"/>
    <mergeCell ref="E25:E31"/>
    <mergeCell ref="F25:H25"/>
    <mergeCell ref="I25:I31"/>
    <mergeCell ref="J25:L25"/>
    <mergeCell ref="F27:H27"/>
    <mergeCell ref="J27:L27"/>
    <mergeCell ref="B29:D29"/>
    <mergeCell ref="F29:H29"/>
    <mergeCell ref="Y23:AB23"/>
    <mergeCell ref="B24:D24"/>
    <mergeCell ref="F24:H24"/>
    <mergeCell ref="J24:L24"/>
    <mergeCell ref="N24:P24"/>
    <mergeCell ref="R24:T24"/>
    <mergeCell ref="V24:X24"/>
    <mergeCell ref="Z24:AB24"/>
    <mergeCell ref="A23:D23"/>
    <mergeCell ref="E23:H23"/>
    <mergeCell ref="I23:L23"/>
    <mergeCell ref="M23:P23"/>
    <mergeCell ref="Q23:T23"/>
    <mergeCell ref="U23:X23"/>
    <mergeCell ref="Z21:AB21"/>
    <mergeCell ref="B22:D22"/>
    <mergeCell ref="F22:H22"/>
    <mergeCell ref="J22:L22"/>
    <mergeCell ref="N22:P22"/>
    <mergeCell ref="R22:T22"/>
    <mergeCell ref="V22:X22"/>
    <mergeCell ref="Z22:AB22"/>
    <mergeCell ref="B21:D21"/>
    <mergeCell ref="F21:H21"/>
    <mergeCell ref="J21:L21"/>
    <mergeCell ref="N21:P21"/>
    <mergeCell ref="R21:T21"/>
    <mergeCell ref="V21:X21"/>
    <mergeCell ref="Z19:AB19"/>
    <mergeCell ref="B20:D20"/>
    <mergeCell ref="F20:H20"/>
    <mergeCell ref="J20:L20"/>
    <mergeCell ref="N20:P20"/>
    <mergeCell ref="R20:T20"/>
    <mergeCell ref="V20:X20"/>
    <mergeCell ref="Z20:AB20"/>
    <mergeCell ref="J18:L18"/>
    <mergeCell ref="N18:P18"/>
    <mergeCell ref="R18:T18"/>
    <mergeCell ref="V18:X18"/>
    <mergeCell ref="Z18:AB18"/>
    <mergeCell ref="B19:D19"/>
    <mergeCell ref="F19:H19"/>
    <mergeCell ref="J19:L19"/>
    <mergeCell ref="N19:P19"/>
    <mergeCell ref="R19:T19"/>
    <mergeCell ref="Z16:AB16"/>
    <mergeCell ref="B17:D17"/>
    <mergeCell ref="F17:H17"/>
    <mergeCell ref="J17:L17"/>
    <mergeCell ref="N17:P17"/>
    <mergeCell ref="R17:T17"/>
    <mergeCell ref="V17:X17"/>
    <mergeCell ref="Z17:AB17"/>
    <mergeCell ref="Y14:Y20"/>
    <mergeCell ref="Z14:AB14"/>
    <mergeCell ref="B15:D15"/>
    <mergeCell ref="F15:H15"/>
    <mergeCell ref="J15:L15"/>
    <mergeCell ref="N15:P15"/>
    <mergeCell ref="R15:T15"/>
    <mergeCell ref="V15:X15"/>
    <mergeCell ref="Z15:AB15"/>
    <mergeCell ref="B16:D16"/>
    <mergeCell ref="M14:M20"/>
    <mergeCell ref="N14:P14"/>
    <mergeCell ref="Q14:Q20"/>
    <mergeCell ref="R14:T14"/>
    <mergeCell ref="U14:U20"/>
    <mergeCell ref="V14:X14"/>
    <mergeCell ref="N16:P16"/>
    <mergeCell ref="R16:T16"/>
    <mergeCell ref="V16:X16"/>
    <mergeCell ref="V19:X19"/>
    <mergeCell ref="A14:A20"/>
    <mergeCell ref="B14:D14"/>
    <mergeCell ref="E14:E20"/>
    <mergeCell ref="F14:H14"/>
    <mergeCell ref="I14:I20"/>
    <mergeCell ref="J14:L14"/>
    <mergeCell ref="F16:H16"/>
    <mergeCell ref="J16:L16"/>
    <mergeCell ref="B18:D18"/>
    <mergeCell ref="F18:H18"/>
    <mergeCell ref="Y12:AB12"/>
    <mergeCell ref="B13:D13"/>
    <mergeCell ref="F13:H13"/>
    <mergeCell ref="J13:L13"/>
    <mergeCell ref="N13:P13"/>
    <mergeCell ref="R13:T13"/>
    <mergeCell ref="V13:X13"/>
    <mergeCell ref="Z13:AB13"/>
    <mergeCell ref="A12:D12"/>
    <mergeCell ref="E12:H12"/>
    <mergeCell ref="I12:L12"/>
    <mergeCell ref="M12:P12"/>
    <mergeCell ref="Q12:T12"/>
    <mergeCell ref="U12:X12"/>
    <mergeCell ref="Z10:AB10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8:AB8"/>
    <mergeCell ref="B9:D9"/>
    <mergeCell ref="F9:H9"/>
    <mergeCell ref="J9:L9"/>
    <mergeCell ref="N9:P9"/>
    <mergeCell ref="R9:T9"/>
    <mergeCell ref="V9:X9"/>
    <mergeCell ref="Z9:AB9"/>
    <mergeCell ref="J7:L7"/>
    <mergeCell ref="N7:P7"/>
    <mergeCell ref="R7:T7"/>
    <mergeCell ref="V7:X7"/>
    <mergeCell ref="Z7:AB7"/>
    <mergeCell ref="B8:D8"/>
    <mergeCell ref="F8:H8"/>
    <mergeCell ref="J8:L8"/>
    <mergeCell ref="N8:P8"/>
    <mergeCell ref="R8:T8"/>
    <mergeCell ref="Z5:AB5"/>
    <mergeCell ref="B6:D6"/>
    <mergeCell ref="F6:H6"/>
    <mergeCell ref="J6:L6"/>
    <mergeCell ref="N6:P6"/>
    <mergeCell ref="R6:T6"/>
    <mergeCell ref="V6:X6"/>
    <mergeCell ref="Z6:AB6"/>
    <mergeCell ref="Y3:Y9"/>
    <mergeCell ref="Z3:AB3"/>
    <mergeCell ref="B4:D4"/>
    <mergeCell ref="F4:H4"/>
    <mergeCell ref="J4:L4"/>
    <mergeCell ref="N4:P4"/>
    <mergeCell ref="R4:T4"/>
    <mergeCell ref="V4:X4"/>
    <mergeCell ref="Z4:AB4"/>
    <mergeCell ref="B5:D5"/>
    <mergeCell ref="M3:M9"/>
    <mergeCell ref="N3:P3"/>
    <mergeCell ref="Q3:Q9"/>
    <mergeCell ref="R3:T3"/>
    <mergeCell ref="U3:U9"/>
    <mergeCell ref="V3:X3"/>
    <mergeCell ref="N5:P5"/>
    <mergeCell ref="R5:T5"/>
    <mergeCell ref="V5:X5"/>
    <mergeCell ref="V8:X8"/>
    <mergeCell ref="A3:A9"/>
    <mergeCell ref="B3:D3"/>
    <mergeCell ref="E3:E9"/>
    <mergeCell ref="F3:H3"/>
    <mergeCell ref="I3:I9"/>
    <mergeCell ref="J3:L3"/>
    <mergeCell ref="F5:H5"/>
    <mergeCell ref="J5:L5"/>
    <mergeCell ref="B7:D7"/>
    <mergeCell ref="F7:H7"/>
    <mergeCell ref="Y1:AB1"/>
    <mergeCell ref="B2:D2"/>
    <mergeCell ref="F2:H2"/>
    <mergeCell ref="J2:L2"/>
    <mergeCell ref="N2:P2"/>
    <mergeCell ref="R2:T2"/>
    <mergeCell ref="V2:X2"/>
    <mergeCell ref="Z2:AB2"/>
    <mergeCell ref="A1:D1"/>
    <mergeCell ref="E1:H1"/>
    <mergeCell ref="I1:L1"/>
    <mergeCell ref="M1:P1"/>
    <mergeCell ref="Q1:T1"/>
    <mergeCell ref="U1:X1"/>
  </mergeCells>
  <phoneticPr fontId="3" type="noConversion"/>
  <printOptions horizontalCentered="1" verticalCentered="1"/>
  <pageMargins left="7.874015748031496E-2" right="7.874015748031496E-2" top="0.19685039370078741" bottom="3.937007874015748E-2" header="0.15748031496062992" footer="0.11811023622047245"/>
  <pageSetup paperSize="9" scale="7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76"/>
  <sheetViews>
    <sheetView showGridLines="0" view="pageBreakPreview" topLeftCell="A40" zoomScale="99" zoomScaleSheetLayoutView="99" workbookViewId="0">
      <selection activeCell="M25" sqref="M25"/>
    </sheetView>
  </sheetViews>
  <sheetFormatPr defaultColWidth="8.88671875" defaultRowHeight="18.75"/>
  <cols>
    <col min="1" max="1" width="11.109375" style="184" customWidth="1"/>
    <col min="2" max="2" width="8.109375" style="184" customWidth="1"/>
    <col min="3" max="3" width="4.77734375" style="184" customWidth="1"/>
    <col min="4" max="4" width="4" style="204" customWidth="1"/>
    <col min="5" max="5" width="5.77734375" style="184" customWidth="1"/>
    <col min="6" max="6" width="5" style="184" customWidth="1"/>
    <col min="7" max="7" width="4.77734375" style="184" customWidth="1"/>
    <col min="8" max="8" width="4" style="184" customWidth="1"/>
    <col min="9" max="9" width="5.77734375" style="184" customWidth="1"/>
    <col min="10" max="10" width="4" style="184" customWidth="1"/>
    <col min="11" max="11" width="10.21875" style="184" customWidth="1"/>
    <col min="12" max="12" width="10" style="75" customWidth="1"/>
    <col min="13" max="13" width="8.109375" style="75" customWidth="1"/>
    <col min="14" max="17" width="5.88671875" style="75" customWidth="1"/>
    <col min="18" max="18" width="10.21875" style="184" customWidth="1"/>
    <col min="19" max="16384" width="8.88671875" style="75"/>
  </cols>
  <sheetData>
    <row r="1" spans="1:23" ht="21.75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75"/>
    </row>
    <row r="2" spans="1:23" ht="16.5" customHeight="1">
      <c r="A2" s="76" t="s">
        <v>32</v>
      </c>
      <c r="B2" s="572" t="s">
        <v>173</v>
      </c>
      <c r="C2" s="572"/>
      <c r="D2" s="572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7"/>
    </row>
    <row r="3" spans="1:23" ht="16.5" customHeight="1">
      <c r="A3" s="79" t="s">
        <v>33</v>
      </c>
      <c r="B3" s="573">
        <f>'18.02.19'!B3</f>
        <v>43514</v>
      </c>
      <c r="C3" s="573"/>
      <c r="D3" s="573"/>
      <c r="E3" s="573"/>
      <c r="F3" s="573"/>
      <c r="G3" s="573"/>
      <c r="H3" s="573"/>
      <c r="I3" s="573"/>
      <c r="J3" s="77"/>
      <c r="K3" s="77"/>
      <c r="O3" s="80" t="s">
        <v>34</v>
      </c>
      <c r="R3" s="77"/>
    </row>
    <row r="4" spans="1:23" ht="6" customHeight="1" thickBot="1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R4" s="77"/>
    </row>
    <row r="5" spans="1:23" s="83" customFormat="1" ht="12.75" customHeight="1">
      <c r="A5" s="574" t="s">
        <v>35</v>
      </c>
      <c r="B5" s="575"/>
      <c r="C5" s="576" t="s">
        <v>36</v>
      </c>
      <c r="D5" s="577"/>
      <c r="E5" s="578">
        <v>60</v>
      </c>
      <c r="F5" s="579"/>
      <c r="G5" s="580" t="s">
        <v>37</v>
      </c>
      <c r="H5" s="581"/>
      <c r="I5" s="578"/>
      <c r="J5" s="582"/>
      <c r="K5" s="583" t="s">
        <v>38</v>
      </c>
      <c r="L5" s="585" t="s">
        <v>39</v>
      </c>
      <c r="M5" s="586"/>
      <c r="N5" s="587" t="s">
        <v>40</v>
      </c>
      <c r="O5" s="588"/>
      <c r="P5" s="589">
        <v>60</v>
      </c>
      <c r="Q5" s="590"/>
      <c r="R5" s="583" t="s">
        <v>38</v>
      </c>
    </row>
    <row r="6" spans="1:23" s="83" customFormat="1" ht="12.75" customHeight="1" thickBot="1">
      <c r="A6" s="84" t="s">
        <v>41</v>
      </c>
      <c r="B6" s="85" t="s">
        <v>42</v>
      </c>
      <c r="C6" s="85" t="s">
        <v>43</v>
      </c>
      <c r="D6" s="86" t="s">
        <v>44</v>
      </c>
      <c r="E6" s="85" t="s">
        <v>45</v>
      </c>
      <c r="F6" s="87" t="s">
        <v>46</v>
      </c>
      <c r="G6" s="85" t="s">
        <v>43</v>
      </c>
      <c r="H6" s="86" t="s">
        <v>44</v>
      </c>
      <c r="I6" s="88" t="s">
        <v>47</v>
      </c>
      <c r="J6" s="89" t="s">
        <v>46</v>
      </c>
      <c r="K6" s="584"/>
      <c r="L6" s="84" t="s">
        <v>41</v>
      </c>
      <c r="M6" s="85" t="s">
        <v>48</v>
      </c>
      <c r="N6" s="85" t="s">
        <v>43</v>
      </c>
      <c r="O6" s="86" t="s">
        <v>44</v>
      </c>
      <c r="P6" s="85" t="s">
        <v>45</v>
      </c>
      <c r="Q6" s="87" t="s">
        <v>46</v>
      </c>
      <c r="R6" s="591"/>
      <c r="T6" s="90"/>
      <c r="U6" s="90"/>
      <c r="V6" s="90"/>
      <c r="W6" s="90"/>
    </row>
    <row r="7" spans="1:23" s="83" customFormat="1" ht="12.75" customHeight="1">
      <c r="A7" s="91" t="s">
        <v>29</v>
      </c>
      <c r="B7" s="92" t="s">
        <v>49</v>
      </c>
      <c r="C7" s="93">
        <v>70</v>
      </c>
      <c r="D7" s="94">
        <f t="shared" ref="D7:D19" si="0">$E$5*C7/1000</f>
        <v>4.2</v>
      </c>
      <c r="E7" s="95">
        <v>1726</v>
      </c>
      <c r="F7" s="96">
        <f>C7*E7/1000</f>
        <v>120.82</v>
      </c>
      <c r="G7" s="97"/>
      <c r="H7" s="98">
        <f>$I$5*G7/1000</f>
        <v>0</v>
      </c>
      <c r="I7" s="99">
        <f>E7</f>
        <v>1726</v>
      </c>
      <c r="J7" s="100">
        <f>I7*G7/1000</f>
        <v>0</v>
      </c>
      <c r="K7" s="101"/>
      <c r="L7" s="91" t="s">
        <v>29</v>
      </c>
      <c r="M7" s="92" t="s">
        <v>49</v>
      </c>
      <c r="N7" s="93">
        <v>70</v>
      </c>
      <c r="O7" s="102">
        <f t="shared" ref="O7:O9" si="1">$P$5*N7/1000</f>
        <v>4.2</v>
      </c>
      <c r="P7" s="95">
        <v>1726</v>
      </c>
      <c r="Q7" s="96">
        <f>N7*P7/1000</f>
        <v>120.82</v>
      </c>
      <c r="R7" s="101"/>
      <c r="T7" s="90"/>
      <c r="U7" s="90"/>
      <c r="V7" s="90"/>
      <c r="W7" s="90"/>
    </row>
    <row r="8" spans="1:23" s="83" customFormat="1" ht="12.75" customHeight="1">
      <c r="A8" s="103"/>
      <c r="B8" s="104" t="s">
        <v>50</v>
      </c>
      <c r="C8" s="105">
        <v>3</v>
      </c>
      <c r="D8" s="94">
        <f>$E$5*C8/1000</f>
        <v>0.18</v>
      </c>
      <c r="E8" s="106">
        <v>2690</v>
      </c>
      <c r="F8" s="107">
        <f>C8*E8/1000</f>
        <v>8.07</v>
      </c>
      <c r="G8" s="108"/>
      <c r="H8" s="109">
        <f>$I$5*G8/1000</f>
        <v>0</v>
      </c>
      <c r="I8" s="110">
        <f>E8</f>
        <v>2690</v>
      </c>
      <c r="J8" s="111">
        <f>I8*G8/1000</f>
        <v>0</v>
      </c>
      <c r="K8" s="112"/>
      <c r="L8" s="103"/>
      <c r="M8" s="104" t="s">
        <v>50</v>
      </c>
      <c r="N8" s="105">
        <v>3</v>
      </c>
      <c r="O8" s="102">
        <f t="shared" si="1"/>
        <v>0.18</v>
      </c>
      <c r="P8" s="106">
        <v>2240</v>
      </c>
      <c r="Q8" s="107">
        <f>N8*P8/1000</f>
        <v>6.72</v>
      </c>
      <c r="R8" s="112"/>
      <c r="T8" s="113"/>
      <c r="U8" s="114"/>
      <c r="V8" s="115"/>
      <c r="W8" s="90"/>
    </row>
    <row r="9" spans="1:23" s="83" customFormat="1" ht="12.75" customHeight="1">
      <c r="A9" s="103" t="s">
        <v>175</v>
      </c>
      <c r="B9" s="104" t="s">
        <v>176</v>
      </c>
      <c r="C9" s="105">
        <v>15</v>
      </c>
      <c r="D9" s="94">
        <f t="shared" si="0"/>
        <v>0.9</v>
      </c>
      <c r="E9" s="116">
        <v>3320</v>
      </c>
      <c r="F9" s="107">
        <f>C9*E9/1000</f>
        <v>49.8</v>
      </c>
      <c r="G9" s="108"/>
      <c r="H9" s="109">
        <f>$I$5*G9/1000</f>
        <v>0</v>
      </c>
      <c r="I9" s="110">
        <f>E9</f>
        <v>3320</v>
      </c>
      <c r="J9" s="111">
        <f>I9*G9/1000</f>
        <v>0</v>
      </c>
      <c r="K9" s="112"/>
      <c r="L9" s="103" t="s">
        <v>183</v>
      </c>
      <c r="M9" s="104" t="s">
        <v>184</v>
      </c>
      <c r="N9" s="105">
        <v>15</v>
      </c>
      <c r="O9" s="102">
        <f t="shared" si="1"/>
        <v>0.9</v>
      </c>
      <c r="P9" s="116">
        <v>3320</v>
      </c>
      <c r="Q9" s="107">
        <f>N9*P9/1000</f>
        <v>49.8</v>
      </c>
      <c r="R9" s="112"/>
      <c r="T9" s="113"/>
      <c r="U9" s="113"/>
      <c r="V9" s="115"/>
      <c r="W9" s="90"/>
    </row>
    <row r="10" spans="1:23" s="83" customFormat="1" ht="12.75" customHeight="1">
      <c r="A10" s="103"/>
      <c r="B10" s="104"/>
      <c r="C10" s="105"/>
      <c r="D10" s="94">
        <f t="shared" si="0"/>
        <v>0</v>
      </c>
      <c r="E10" s="116"/>
      <c r="F10" s="107">
        <f t="shared" ref="F10:F22" si="2">C10*E10/1000</f>
        <v>0</v>
      </c>
      <c r="G10" s="108"/>
      <c r="H10" s="109">
        <f>$I$5*G10/1000</f>
        <v>0</v>
      </c>
      <c r="I10" s="110">
        <f>E10</f>
        <v>0</v>
      </c>
      <c r="J10" s="111">
        <f>I10*G10/1000</f>
        <v>0</v>
      </c>
      <c r="K10" s="112"/>
      <c r="L10" s="103"/>
      <c r="M10" s="104"/>
      <c r="N10" s="117"/>
      <c r="O10" s="102">
        <f>$P$5*N10/1000</f>
        <v>0</v>
      </c>
      <c r="P10" s="111"/>
      <c r="Q10" s="107">
        <f t="shared" ref="Q10:Q24" si="3">N10*P10/1000</f>
        <v>0</v>
      </c>
      <c r="R10" s="112"/>
      <c r="T10" s="113"/>
      <c r="U10" s="113"/>
      <c r="V10" s="115"/>
      <c r="W10" s="90"/>
    </row>
    <row r="11" spans="1:23" s="83" customFormat="1" ht="12.75" customHeight="1">
      <c r="A11" s="103" t="s">
        <v>323</v>
      </c>
      <c r="B11" s="104" t="s">
        <v>324</v>
      </c>
      <c r="C11" s="105">
        <v>5</v>
      </c>
      <c r="D11" s="94">
        <f>$E$5*C11/1000</f>
        <v>0.3</v>
      </c>
      <c r="E11" s="116"/>
      <c r="F11" s="107">
        <f t="shared" si="2"/>
        <v>0</v>
      </c>
      <c r="G11" s="108"/>
      <c r="H11" s="109">
        <f t="shared" ref="H11:H20" si="4">$I$5*G11/1000</f>
        <v>0</v>
      </c>
      <c r="I11" s="110">
        <f t="shared" ref="I11:I27" si="5">E11</f>
        <v>0</v>
      </c>
      <c r="J11" s="111">
        <f>I11*G11/400</f>
        <v>0</v>
      </c>
      <c r="K11" s="112"/>
      <c r="L11" s="103" t="s">
        <v>283</v>
      </c>
      <c r="M11" s="104" t="s">
        <v>426</v>
      </c>
      <c r="N11" s="117">
        <v>50</v>
      </c>
      <c r="O11" s="102">
        <f>$P$5*N11/1000</f>
        <v>3</v>
      </c>
      <c r="P11" s="111">
        <v>2840</v>
      </c>
      <c r="Q11" s="107">
        <f t="shared" si="3"/>
        <v>142</v>
      </c>
      <c r="R11" s="112"/>
      <c r="T11" s="113"/>
      <c r="U11" s="113"/>
      <c r="V11" s="115"/>
      <c r="W11" s="90"/>
    </row>
    <row r="12" spans="1:23" s="83" customFormat="1" ht="12.75" customHeight="1">
      <c r="A12" s="103"/>
      <c r="B12" s="104"/>
      <c r="C12" s="105">
        <v>10</v>
      </c>
      <c r="D12" s="94">
        <f t="shared" si="0"/>
        <v>0.6</v>
      </c>
      <c r="E12" s="116"/>
      <c r="F12" s="107">
        <f t="shared" si="2"/>
        <v>0</v>
      </c>
      <c r="G12" s="108"/>
      <c r="H12" s="109">
        <f t="shared" si="4"/>
        <v>0</v>
      </c>
      <c r="I12" s="110">
        <f t="shared" si="5"/>
        <v>0</v>
      </c>
      <c r="J12" s="111">
        <f>I12*G12/3000</f>
        <v>0</v>
      </c>
      <c r="K12" s="112"/>
      <c r="L12" s="103"/>
      <c r="M12" s="104" t="s">
        <v>268</v>
      </c>
      <c r="N12" s="117">
        <v>8</v>
      </c>
      <c r="O12" s="102">
        <f t="shared" ref="O12:O20" si="6">$P$5*N12/1000</f>
        <v>0.48</v>
      </c>
      <c r="P12" s="111">
        <v>1240</v>
      </c>
      <c r="Q12" s="107">
        <f t="shared" si="3"/>
        <v>9.92</v>
      </c>
      <c r="R12" s="112"/>
      <c r="T12" s="113"/>
      <c r="U12" s="113"/>
      <c r="V12" s="115"/>
      <c r="W12" s="90"/>
    </row>
    <row r="13" spans="1:23" s="83" customFormat="1" ht="12.75" customHeight="1">
      <c r="A13" s="364" t="s">
        <v>347</v>
      </c>
      <c r="B13" s="104" t="s">
        <v>409</v>
      </c>
      <c r="C13" s="105">
        <v>34</v>
      </c>
      <c r="D13" s="94">
        <f>$E$5*C13/1000</f>
        <v>2.04</v>
      </c>
      <c r="E13" s="116">
        <v>7630</v>
      </c>
      <c r="F13" s="107">
        <f t="shared" si="2"/>
        <v>259.42</v>
      </c>
      <c r="G13" s="108"/>
      <c r="H13" s="109">
        <f t="shared" si="4"/>
        <v>0</v>
      </c>
      <c r="I13" s="110">
        <f t="shared" si="5"/>
        <v>7630</v>
      </c>
      <c r="J13" s="111">
        <f t="shared" ref="J13:J26" si="7">I13*G13/1000</f>
        <v>0</v>
      </c>
      <c r="K13" s="112"/>
      <c r="L13" s="103"/>
      <c r="M13" s="104" t="s">
        <v>267</v>
      </c>
      <c r="N13" s="117">
        <v>5</v>
      </c>
      <c r="O13" s="102">
        <f t="shared" si="6"/>
        <v>0.3</v>
      </c>
      <c r="P13" s="111">
        <v>1670</v>
      </c>
      <c r="Q13" s="107">
        <f t="shared" si="3"/>
        <v>8.35</v>
      </c>
      <c r="R13" s="112"/>
      <c r="T13" s="90"/>
      <c r="U13" s="90"/>
      <c r="V13" s="90"/>
      <c r="W13" s="90"/>
    </row>
    <row r="14" spans="1:23" s="83" customFormat="1" ht="12.75" customHeight="1">
      <c r="A14" s="103"/>
      <c r="B14" s="104" t="s">
        <v>277</v>
      </c>
      <c r="C14" s="105">
        <v>16</v>
      </c>
      <c r="D14" s="94">
        <f t="shared" si="0"/>
        <v>0.96</v>
      </c>
      <c r="E14" s="116">
        <v>1080</v>
      </c>
      <c r="F14" s="107">
        <f t="shared" si="2"/>
        <v>17.28</v>
      </c>
      <c r="G14" s="108"/>
      <c r="H14" s="109">
        <f t="shared" si="4"/>
        <v>0</v>
      </c>
      <c r="I14" s="110">
        <f t="shared" si="5"/>
        <v>1080</v>
      </c>
      <c r="J14" s="111">
        <f t="shared" si="7"/>
        <v>0</v>
      </c>
      <c r="K14" s="112"/>
      <c r="L14" s="103"/>
      <c r="M14" s="104"/>
      <c r="N14" s="117">
        <v>2</v>
      </c>
      <c r="O14" s="102">
        <f>$P$5*N14/500</f>
        <v>0.24</v>
      </c>
      <c r="P14" s="111"/>
      <c r="Q14" s="107">
        <f t="shared" si="3"/>
        <v>0</v>
      </c>
      <c r="R14" s="112"/>
      <c r="T14" s="90"/>
      <c r="U14" s="90"/>
      <c r="V14" s="90"/>
      <c r="W14" s="90"/>
    </row>
    <row r="15" spans="1:23" s="83" customFormat="1" ht="12.75" customHeight="1">
      <c r="A15" s="103"/>
      <c r="B15" s="218" t="s">
        <v>267</v>
      </c>
      <c r="C15" s="105">
        <v>5</v>
      </c>
      <c r="D15" s="94">
        <f t="shared" si="0"/>
        <v>0.3</v>
      </c>
      <c r="E15" s="116">
        <v>1670</v>
      </c>
      <c r="F15" s="107">
        <f t="shared" si="2"/>
        <v>8.35</v>
      </c>
      <c r="G15" s="108"/>
      <c r="H15" s="109">
        <f t="shared" si="4"/>
        <v>0</v>
      </c>
      <c r="I15" s="110">
        <f t="shared" si="5"/>
        <v>1670</v>
      </c>
      <c r="J15" s="111">
        <f>I15*G15/1000</f>
        <v>0</v>
      </c>
      <c r="K15" s="112"/>
      <c r="L15" s="103" t="s">
        <v>349</v>
      </c>
      <c r="M15" s="104" t="s">
        <v>269</v>
      </c>
      <c r="N15" s="117">
        <v>35</v>
      </c>
      <c r="O15" s="102">
        <f t="shared" si="6"/>
        <v>2.1</v>
      </c>
      <c r="P15" s="111">
        <v>4250</v>
      </c>
      <c r="Q15" s="107">
        <f t="shared" si="3"/>
        <v>148.75</v>
      </c>
      <c r="R15" s="112"/>
      <c r="T15" s="90"/>
      <c r="U15" s="90"/>
      <c r="V15" s="90"/>
      <c r="W15" s="90"/>
    </row>
    <row r="16" spans="1:23" s="83" customFormat="1" ht="12.75" customHeight="1">
      <c r="A16" s="103"/>
      <c r="B16" s="104"/>
      <c r="C16" s="105">
        <v>5</v>
      </c>
      <c r="D16" s="94">
        <f t="shared" si="0"/>
        <v>0.3</v>
      </c>
      <c r="E16" s="116"/>
      <c r="F16" s="107">
        <f t="shared" si="2"/>
        <v>0</v>
      </c>
      <c r="G16" s="108"/>
      <c r="H16" s="109">
        <f t="shared" si="4"/>
        <v>0</v>
      </c>
      <c r="I16" s="110">
        <f t="shared" si="5"/>
        <v>0</v>
      </c>
      <c r="J16" s="111">
        <f t="shared" si="7"/>
        <v>0</v>
      </c>
      <c r="K16" s="112"/>
      <c r="L16" s="103"/>
      <c r="M16" s="104" t="s">
        <v>427</v>
      </c>
      <c r="N16" s="117">
        <v>10</v>
      </c>
      <c r="O16" s="102">
        <f t="shared" si="6"/>
        <v>0.6</v>
      </c>
      <c r="P16" s="111">
        <v>2030</v>
      </c>
      <c r="Q16" s="107">
        <f t="shared" si="3"/>
        <v>20.3</v>
      </c>
      <c r="R16" s="112"/>
    </row>
    <row r="17" spans="1:18" s="83" customFormat="1" ht="12.75" customHeight="1">
      <c r="A17" s="103" t="s">
        <v>348</v>
      </c>
      <c r="B17" s="104" t="s">
        <v>410</v>
      </c>
      <c r="C17" s="105">
        <v>17</v>
      </c>
      <c r="D17" s="94">
        <f t="shared" si="0"/>
        <v>1.02</v>
      </c>
      <c r="E17" s="116">
        <v>10290</v>
      </c>
      <c r="F17" s="107">
        <f t="shared" si="2"/>
        <v>174.93</v>
      </c>
      <c r="G17" s="108"/>
      <c r="H17" s="109">
        <f t="shared" si="4"/>
        <v>0</v>
      </c>
      <c r="I17" s="110">
        <f t="shared" si="5"/>
        <v>10290</v>
      </c>
      <c r="J17" s="111">
        <f t="shared" si="7"/>
        <v>0</v>
      </c>
      <c r="K17" s="112"/>
      <c r="L17" s="103"/>
      <c r="M17" s="104" t="s">
        <v>266</v>
      </c>
      <c r="N17" s="117">
        <v>10</v>
      </c>
      <c r="O17" s="102">
        <f t="shared" si="6"/>
        <v>0.6</v>
      </c>
      <c r="P17" s="111">
        <v>1350</v>
      </c>
      <c r="Q17" s="107">
        <f t="shared" si="3"/>
        <v>13.5</v>
      </c>
      <c r="R17" s="112"/>
    </row>
    <row r="18" spans="1:18" s="83" customFormat="1" ht="12.75" customHeight="1">
      <c r="A18" s="103"/>
      <c r="B18" s="104" t="s">
        <v>267</v>
      </c>
      <c r="C18" s="105">
        <v>5</v>
      </c>
      <c r="D18" s="94">
        <f t="shared" si="0"/>
        <v>0.3</v>
      </c>
      <c r="E18" s="116">
        <v>2150</v>
      </c>
      <c r="F18" s="107">
        <f t="shared" si="2"/>
        <v>10.75</v>
      </c>
      <c r="G18" s="108"/>
      <c r="H18" s="109">
        <f t="shared" si="4"/>
        <v>0</v>
      </c>
      <c r="I18" s="110">
        <f t="shared" si="5"/>
        <v>2150</v>
      </c>
      <c r="J18" s="111">
        <f t="shared" si="7"/>
        <v>0</v>
      </c>
      <c r="K18" s="112"/>
      <c r="L18" s="103"/>
      <c r="M18" s="104" t="s">
        <v>315</v>
      </c>
      <c r="N18" s="117">
        <v>5</v>
      </c>
      <c r="O18" s="102">
        <f t="shared" si="6"/>
        <v>0.3</v>
      </c>
      <c r="P18" s="111">
        <v>1670</v>
      </c>
      <c r="Q18" s="107">
        <f t="shared" si="3"/>
        <v>8.35</v>
      </c>
      <c r="R18" s="112"/>
    </row>
    <row r="19" spans="1:18" s="83" customFormat="1" ht="12.75" customHeight="1">
      <c r="A19" s="103"/>
      <c r="B19" s="104" t="s">
        <v>411</v>
      </c>
      <c r="C19" s="105">
        <v>15</v>
      </c>
      <c r="D19" s="94">
        <f t="shared" si="0"/>
        <v>0.9</v>
      </c>
      <c r="E19" s="116">
        <v>1080</v>
      </c>
      <c r="F19" s="107">
        <f t="shared" si="2"/>
        <v>16.2</v>
      </c>
      <c r="G19" s="108"/>
      <c r="H19" s="109">
        <f t="shared" si="4"/>
        <v>0</v>
      </c>
      <c r="I19" s="110">
        <f t="shared" si="5"/>
        <v>1080</v>
      </c>
      <c r="J19" s="111">
        <f t="shared" si="7"/>
        <v>0</v>
      </c>
      <c r="K19" s="112"/>
      <c r="L19" s="103"/>
      <c r="M19" s="104"/>
      <c r="N19" s="117">
        <v>67</v>
      </c>
      <c r="O19" s="102">
        <f t="shared" si="6"/>
        <v>4.0199999999999996</v>
      </c>
      <c r="P19" s="111"/>
      <c r="Q19" s="107">
        <f t="shared" si="3"/>
        <v>0</v>
      </c>
      <c r="R19" s="112"/>
    </row>
    <row r="20" spans="1:18" s="83" customFormat="1" ht="12.75" customHeight="1">
      <c r="A20" s="103" t="s">
        <v>413</v>
      </c>
      <c r="B20" s="104" t="s">
        <v>414</v>
      </c>
      <c r="C20" s="105">
        <v>33</v>
      </c>
      <c r="D20" s="94">
        <f t="shared" ref="D20:D22" si="8">$E$5*C20/1000</f>
        <v>1.98</v>
      </c>
      <c r="E20" s="116">
        <v>2660</v>
      </c>
      <c r="F20" s="107">
        <f t="shared" si="2"/>
        <v>87.78</v>
      </c>
      <c r="G20" s="108"/>
      <c r="H20" s="109">
        <f t="shared" si="4"/>
        <v>0</v>
      </c>
      <c r="I20" s="110">
        <f t="shared" si="5"/>
        <v>2660</v>
      </c>
      <c r="J20" s="111">
        <f t="shared" si="7"/>
        <v>0</v>
      </c>
      <c r="K20" s="112"/>
      <c r="L20" s="103"/>
      <c r="M20" s="104"/>
      <c r="N20" s="117">
        <v>8</v>
      </c>
      <c r="O20" s="102">
        <f t="shared" si="6"/>
        <v>0.48</v>
      </c>
      <c r="P20" s="111"/>
      <c r="Q20" s="107">
        <f t="shared" si="3"/>
        <v>0</v>
      </c>
      <c r="R20" s="112"/>
    </row>
    <row r="21" spans="1:18" s="83" customFormat="1" ht="12.75" customHeight="1">
      <c r="A21" s="103"/>
      <c r="B21" s="104"/>
      <c r="C21" s="105"/>
      <c r="D21" s="94">
        <f t="shared" si="8"/>
        <v>0</v>
      </c>
      <c r="E21" s="116"/>
      <c r="F21" s="107">
        <f t="shared" si="2"/>
        <v>0</v>
      </c>
      <c r="G21" s="108"/>
      <c r="H21" s="109">
        <f t="shared" ref="H21:H27" si="9">$I$5*G21/1000</f>
        <v>0</v>
      </c>
      <c r="I21" s="110">
        <f t="shared" si="5"/>
        <v>0</v>
      </c>
      <c r="J21" s="111">
        <f t="shared" si="7"/>
        <v>0</v>
      </c>
      <c r="K21" s="112"/>
      <c r="L21" s="103" t="s">
        <v>310</v>
      </c>
      <c r="M21" s="104" t="s">
        <v>310</v>
      </c>
      <c r="N21" s="117">
        <v>33</v>
      </c>
      <c r="O21" s="102">
        <f t="shared" ref="O21:O22" si="10">$P$5*N21/1000</f>
        <v>1.98</v>
      </c>
      <c r="P21" s="111">
        <v>5970</v>
      </c>
      <c r="Q21" s="107">
        <f t="shared" si="3"/>
        <v>197.01</v>
      </c>
      <c r="R21" s="112"/>
    </row>
    <row r="22" spans="1:18" s="83" customFormat="1" ht="12.75" customHeight="1">
      <c r="A22" s="103" t="s">
        <v>200</v>
      </c>
      <c r="B22" s="104"/>
      <c r="C22" s="105"/>
      <c r="D22" s="94">
        <f t="shared" si="8"/>
        <v>0</v>
      </c>
      <c r="E22" s="116"/>
      <c r="F22" s="107">
        <f t="shared" si="2"/>
        <v>0</v>
      </c>
      <c r="G22" s="108"/>
      <c r="H22" s="109"/>
      <c r="I22" s="110">
        <f t="shared" si="5"/>
        <v>0</v>
      </c>
      <c r="J22" s="111">
        <f t="shared" si="7"/>
        <v>0</v>
      </c>
      <c r="K22" s="112"/>
      <c r="L22" s="103"/>
      <c r="M22" s="104"/>
      <c r="N22" s="117"/>
      <c r="O22" s="102">
        <f t="shared" si="10"/>
        <v>0</v>
      </c>
      <c r="P22" s="111"/>
      <c r="Q22" s="107">
        <f t="shared" si="3"/>
        <v>0</v>
      </c>
      <c r="R22" s="112"/>
    </row>
    <row r="23" spans="1:18" s="83" customFormat="1" ht="12.75" customHeight="1">
      <c r="A23" s="103" t="s">
        <v>180</v>
      </c>
      <c r="B23" s="104"/>
      <c r="C23" s="105">
        <v>50</v>
      </c>
      <c r="D23" s="94">
        <f>$E$5*C23/1000</f>
        <v>3</v>
      </c>
      <c r="E23" s="116">
        <v>790</v>
      </c>
      <c r="F23" s="107">
        <f t="shared" ref="F23:F24" si="11">C23*E23/1000</f>
        <v>39.5</v>
      </c>
      <c r="G23" s="108"/>
      <c r="H23" s="109">
        <f t="shared" si="9"/>
        <v>0</v>
      </c>
      <c r="I23" s="110">
        <f t="shared" si="5"/>
        <v>790</v>
      </c>
      <c r="J23" s="111">
        <f t="shared" si="7"/>
        <v>0</v>
      </c>
      <c r="K23" s="112"/>
      <c r="L23" s="103" t="s">
        <v>451</v>
      </c>
      <c r="M23" s="104" t="s">
        <v>452</v>
      </c>
      <c r="N23" s="127">
        <v>42</v>
      </c>
      <c r="O23" s="102">
        <f>$P$5*N23/1000</f>
        <v>2.52</v>
      </c>
      <c r="P23" s="128">
        <v>1100</v>
      </c>
      <c r="Q23" s="107">
        <f t="shared" si="3"/>
        <v>46.2</v>
      </c>
      <c r="R23" s="112"/>
    </row>
    <row r="24" spans="1:18" s="83" customFormat="1" ht="12.75" customHeight="1">
      <c r="A24" s="125" t="s">
        <v>179</v>
      </c>
      <c r="B24" s="126"/>
      <c r="C24" s="191">
        <v>6</v>
      </c>
      <c r="D24" s="94">
        <f>$E$5*C24/1000</f>
        <v>0.36</v>
      </c>
      <c r="E24" s="192">
        <v>11240</v>
      </c>
      <c r="F24" s="107">
        <f t="shared" si="11"/>
        <v>67.44</v>
      </c>
      <c r="G24" s="389"/>
      <c r="H24" s="94">
        <f t="shared" si="9"/>
        <v>0</v>
      </c>
      <c r="I24" s="392">
        <f t="shared" si="5"/>
        <v>11240</v>
      </c>
      <c r="J24" s="128">
        <f t="shared" si="7"/>
        <v>0</v>
      </c>
      <c r="K24" s="129"/>
      <c r="L24" s="125"/>
      <c r="M24" s="126" t="s">
        <v>453</v>
      </c>
      <c r="N24" s="219"/>
      <c r="O24" s="216">
        <f>$P$5*N24/1000</f>
        <v>0</v>
      </c>
      <c r="P24" s="106"/>
      <c r="Q24" s="220">
        <f t="shared" si="3"/>
        <v>0</v>
      </c>
      <c r="R24" s="214"/>
    </row>
    <row r="25" spans="1:18" s="83" customFormat="1" ht="12.75" customHeight="1">
      <c r="A25" s="373" t="s">
        <v>177</v>
      </c>
      <c r="B25" s="374" t="s">
        <v>178</v>
      </c>
      <c r="C25" s="375">
        <v>9</v>
      </c>
      <c r="D25" s="376">
        <f>50*C25/1000</f>
        <v>0.45</v>
      </c>
      <c r="E25" s="377">
        <v>9587</v>
      </c>
      <c r="F25" s="378">
        <f>C25*E25/1000</f>
        <v>86.283000000000001</v>
      </c>
      <c r="G25" s="379"/>
      <c r="H25" s="376">
        <f t="shared" si="9"/>
        <v>0</v>
      </c>
      <c r="I25" s="383">
        <f t="shared" si="5"/>
        <v>9587</v>
      </c>
      <c r="J25" s="380">
        <f t="shared" si="7"/>
        <v>0</v>
      </c>
      <c r="K25" s="381"/>
      <c r="L25" s="103"/>
      <c r="M25" s="104"/>
      <c r="N25" s="436"/>
      <c r="O25" s="459">
        <f t="shared" ref="O25" si="12">$P$5*N25/1000</f>
        <v>0</v>
      </c>
      <c r="P25" s="223"/>
      <c r="Q25" s="223">
        <f t="shared" ref="Q25" si="13">N25*P25/1000</f>
        <v>0</v>
      </c>
      <c r="R25" s="214"/>
    </row>
    <row r="26" spans="1:18" s="83" customFormat="1" ht="12.75" customHeight="1">
      <c r="A26" s="373" t="s">
        <v>330</v>
      </c>
      <c r="B26" s="374"/>
      <c r="C26" s="375">
        <v>1000</v>
      </c>
      <c r="D26" s="376">
        <f t="shared" ref="D26" si="14">$E$5*C26/1000</f>
        <v>60</v>
      </c>
      <c r="E26" s="377">
        <v>240</v>
      </c>
      <c r="F26" s="378">
        <f>C26*E26/1000</f>
        <v>240</v>
      </c>
      <c r="G26" s="379"/>
      <c r="H26" s="376"/>
      <c r="I26" s="383">
        <f t="shared" si="5"/>
        <v>240</v>
      </c>
      <c r="J26" s="380">
        <f t="shared" si="7"/>
        <v>0</v>
      </c>
      <c r="K26" s="381"/>
      <c r="L26" s="125"/>
      <c r="M26" s="126"/>
      <c r="N26" s="436"/>
      <c r="O26" s="459"/>
      <c r="P26" s="223"/>
      <c r="Q26" s="223"/>
      <c r="R26" s="214"/>
    </row>
    <row r="27" spans="1:18" s="83" customFormat="1" ht="12.75" customHeight="1">
      <c r="A27" s="125" t="s">
        <v>412</v>
      </c>
      <c r="B27" s="126" t="s">
        <v>412</v>
      </c>
      <c r="C27" s="191">
        <v>30</v>
      </c>
      <c r="D27" s="94">
        <f>50*C27/1000</f>
        <v>1.5</v>
      </c>
      <c r="E27" s="192">
        <v>2260</v>
      </c>
      <c r="F27" s="224">
        <f t="shared" ref="F27" si="15">C27*E27/1000</f>
        <v>67.8</v>
      </c>
      <c r="G27" s="389"/>
      <c r="H27" s="94">
        <f t="shared" si="9"/>
        <v>0</v>
      </c>
      <c r="I27" s="392">
        <f t="shared" si="5"/>
        <v>2260</v>
      </c>
      <c r="J27" s="128">
        <f t="shared" ref="J27:J28" si="16">I27*G27/1000</f>
        <v>0</v>
      </c>
      <c r="K27" s="129"/>
      <c r="L27" s="125" t="s">
        <v>30</v>
      </c>
      <c r="M27" s="126" t="s">
        <v>30</v>
      </c>
      <c r="N27" s="191">
        <v>30</v>
      </c>
      <c r="O27" s="94">
        <f>50*N27/1000</f>
        <v>1.5</v>
      </c>
      <c r="P27" s="192">
        <v>3300</v>
      </c>
      <c r="Q27" s="223">
        <f>N27*P27/1000</f>
        <v>99</v>
      </c>
      <c r="R27" s="214"/>
    </row>
    <row r="28" spans="1:18" s="83" customFormat="1" ht="12.75" customHeight="1">
      <c r="A28" s="125" t="s">
        <v>154</v>
      </c>
      <c r="B28" s="126" t="s">
        <v>154</v>
      </c>
      <c r="C28" s="191">
        <v>24</v>
      </c>
      <c r="D28" s="94">
        <f t="shared" ref="D28:D29" si="17">$E$5*C28/1000</f>
        <v>1.44</v>
      </c>
      <c r="E28" s="192">
        <v>2150</v>
      </c>
      <c r="F28" s="224">
        <f t="shared" ref="F28:F29" si="18">C28*E28/1000</f>
        <v>51.6</v>
      </c>
      <c r="G28" s="389">
        <v>80</v>
      </c>
      <c r="H28" s="94">
        <f t="shared" ref="H28" si="19">$I$5*G28/1000</f>
        <v>0</v>
      </c>
      <c r="I28" s="392">
        <v>3300</v>
      </c>
      <c r="J28" s="128">
        <f t="shared" si="16"/>
        <v>264</v>
      </c>
      <c r="K28" s="129"/>
      <c r="L28" s="125" t="s">
        <v>154</v>
      </c>
      <c r="M28" s="126" t="s">
        <v>154</v>
      </c>
      <c r="N28" s="191">
        <v>24</v>
      </c>
      <c r="O28" s="94">
        <f t="shared" ref="O28:O29" si="20">$E$5*N28/1000</f>
        <v>1.44</v>
      </c>
      <c r="P28" s="192">
        <v>2150</v>
      </c>
      <c r="Q28" s="224">
        <f t="shared" ref="Q28:Q29" si="21">N28*P28/1000</f>
        <v>51.6</v>
      </c>
      <c r="R28" s="112"/>
    </row>
    <row r="29" spans="1:18" s="83" customFormat="1" ht="12.75" customHeight="1">
      <c r="A29" s="457" t="s">
        <v>221</v>
      </c>
      <c r="B29" s="119"/>
      <c r="C29" s="186">
        <v>34</v>
      </c>
      <c r="D29" s="121">
        <f t="shared" si="17"/>
        <v>2.04</v>
      </c>
      <c r="E29" s="187">
        <v>2100</v>
      </c>
      <c r="F29" s="213">
        <f t="shared" si="18"/>
        <v>71.400000000000006</v>
      </c>
      <c r="G29" s="123"/>
      <c r="H29" s="121"/>
      <c r="I29" s="431"/>
      <c r="J29" s="122"/>
      <c r="K29" s="352"/>
      <c r="L29" s="103" t="s">
        <v>181</v>
      </c>
      <c r="M29" s="104" t="s">
        <v>182</v>
      </c>
      <c r="N29" s="117">
        <v>17</v>
      </c>
      <c r="O29" s="94">
        <f t="shared" si="20"/>
        <v>1.02</v>
      </c>
      <c r="P29" s="111">
        <v>2320</v>
      </c>
      <c r="Q29" s="111">
        <f t="shared" si="21"/>
        <v>39.44</v>
      </c>
      <c r="R29" s="112"/>
    </row>
    <row r="30" spans="1:18" s="83" customFormat="1" ht="12.75" customHeight="1">
      <c r="A30" s="457"/>
      <c r="B30" s="119" t="s">
        <v>222</v>
      </c>
      <c r="C30" s="120">
        <v>16</v>
      </c>
      <c r="D30" s="121">
        <f>$E$5*C30/1000</f>
        <v>0.96</v>
      </c>
      <c r="E30" s="122"/>
      <c r="F30" s="430">
        <f>C30*E30/1000</f>
        <v>0</v>
      </c>
      <c r="G30" s="123"/>
      <c r="H30" s="121"/>
      <c r="I30" s="431"/>
      <c r="J30" s="122"/>
      <c r="K30" s="352"/>
      <c r="L30" s="103" t="s">
        <v>203</v>
      </c>
      <c r="M30" s="104"/>
      <c r="N30" s="117"/>
      <c r="O30" s="102"/>
      <c r="P30" s="111"/>
      <c r="Q30" s="111"/>
      <c r="R30" s="112"/>
    </row>
    <row r="31" spans="1:18" s="83" customFormat="1" ht="12.75" customHeight="1">
      <c r="A31" s="457"/>
      <c r="B31" s="119" t="s">
        <v>223</v>
      </c>
      <c r="C31" s="120">
        <v>5</v>
      </c>
      <c r="D31" s="121">
        <f>$E$5*C31/1000</f>
        <v>0.3</v>
      </c>
      <c r="E31" s="122">
        <v>5570</v>
      </c>
      <c r="F31" s="430">
        <f>C31*E31/1000</f>
        <v>27.85</v>
      </c>
      <c r="G31" s="123"/>
      <c r="H31" s="121">
        <f t="shared" ref="H31" si="22">$I$5*G31/1000</f>
        <v>0</v>
      </c>
      <c r="I31" s="431"/>
      <c r="J31" s="122">
        <f>I31*G31/1000</f>
        <v>0</v>
      </c>
      <c r="K31" s="124"/>
      <c r="L31" s="125"/>
      <c r="M31" s="126"/>
      <c r="N31" s="127"/>
      <c r="O31" s="102"/>
      <c r="P31" s="128"/>
      <c r="Q31" s="111"/>
      <c r="R31" s="129"/>
    </row>
    <row r="32" spans="1:18" s="83" customFormat="1" ht="12.75" customHeight="1">
      <c r="A32" s="103" t="s">
        <v>51</v>
      </c>
      <c r="B32" s="104"/>
      <c r="C32" s="117"/>
      <c r="D32" s="94"/>
      <c r="E32" s="111"/>
      <c r="F32" s="130">
        <f>SUM(F7:F31)</f>
        <v>1405.2729999999999</v>
      </c>
      <c r="G32" s="131"/>
      <c r="H32" s="109">
        <f t="shared" ref="H32" si="23">$I$5*G32/1000</f>
        <v>0</v>
      </c>
      <c r="I32" s="132"/>
      <c r="J32" s="111">
        <f>SUM(J7:J31)</f>
        <v>264</v>
      </c>
      <c r="K32" s="133"/>
      <c r="L32" s="134" t="s">
        <v>51</v>
      </c>
      <c r="M32" s="135"/>
      <c r="N32" s="136"/>
      <c r="O32" s="102"/>
      <c r="P32" s="111"/>
      <c r="Q32" s="107">
        <f>SUM(Q7:Q31)</f>
        <v>961.76000000000022</v>
      </c>
      <c r="R32" s="112"/>
    </row>
    <row r="33" spans="1:18" s="83" customFormat="1" ht="12.75" customHeight="1" thickBot="1">
      <c r="A33" s="137" t="s">
        <v>52</v>
      </c>
      <c r="B33" s="138"/>
      <c r="C33" s="139"/>
      <c r="D33" s="140"/>
      <c r="E33" s="141"/>
      <c r="F33" s="142">
        <v>200</v>
      </c>
      <c r="G33" s="143"/>
      <c r="H33" s="141"/>
      <c r="I33" s="142"/>
      <c r="J33" s="141">
        <v>250</v>
      </c>
      <c r="K33" s="144"/>
      <c r="L33" s="145" t="s">
        <v>52</v>
      </c>
      <c r="M33" s="146"/>
      <c r="N33" s="147"/>
      <c r="O33" s="148"/>
      <c r="P33" s="149"/>
      <c r="Q33" s="150">
        <v>300</v>
      </c>
      <c r="R33" s="151"/>
    </row>
    <row r="34" spans="1:18" s="83" customFormat="1" ht="12.75" customHeight="1">
      <c r="A34" s="152" t="s">
        <v>53</v>
      </c>
      <c r="B34" s="153"/>
      <c r="C34" s="154"/>
      <c r="D34" s="155"/>
      <c r="E34" s="156"/>
      <c r="F34" s="157"/>
      <c r="G34" s="158"/>
      <c r="H34" s="158"/>
      <c r="I34" s="158"/>
      <c r="J34" s="158">
        <f>(E5+I5)*3600</f>
        <v>216000</v>
      </c>
      <c r="K34" s="159"/>
      <c r="L34" s="152" t="s">
        <v>53</v>
      </c>
      <c r="M34" s="153"/>
      <c r="N34" s="154"/>
      <c r="O34" s="155"/>
      <c r="P34" s="156"/>
      <c r="Q34" s="157">
        <f>P5*3600</f>
        <v>216000</v>
      </c>
      <c r="R34" s="159"/>
    </row>
    <row r="35" spans="1:18" s="83" customFormat="1" ht="12.75" customHeight="1" thickBot="1">
      <c r="A35" s="145" t="s">
        <v>54</v>
      </c>
      <c r="B35" s="146"/>
      <c r="C35" s="147"/>
      <c r="D35" s="148"/>
      <c r="E35" s="149"/>
      <c r="F35" s="150"/>
      <c r="G35" s="150"/>
      <c r="H35" s="150"/>
      <c r="I35" s="150"/>
      <c r="J35" s="150">
        <f>(F32+F33)*E5+(J32+J33)*I5</f>
        <v>96316.37999999999</v>
      </c>
      <c r="K35" s="151"/>
      <c r="L35" s="145" t="s">
        <v>54</v>
      </c>
      <c r="M35" s="146"/>
      <c r="N35" s="147"/>
      <c r="O35" s="148"/>
      <c r="P35" s="149"/>
      <c r="Q35" s="150">
        <f>N36*P5</f>
        <v>75705.600000000006</v>
      </c>
      <c r="R35" s="151"/>
    </row>
    <row r="36" spans="1:18" s="83" customFormat="1" ht="12.75" customHeight="1" thickBot="1">
      <c r="A36" s="592" t="s">
        <v>55</v>
      </c>
      <c r="B36" s="593"/>
      <c r="C36" s="594">
        <f>J35/(E5+I5)</f>
        <v>1605.2729999999999</v>
      </c>
      <c r="D36" s="595"/>
      <c r="E36" s="596" t="s">
        <v>56</v>
      </c>
      <c r="F36" s="597"/>
      <c r="G36" s="597"/>
      <c r="H36" s="598"/>
      <c r="I36" s="599">
        <f>C36/3600</f>
        <v>0.44590916666666663</v>
      </c>
      <c r="J36" s="600"/>
      <c r="K36" s="160"/>
      <c r="L36" s="592" t="s">
        <v>55</v>
      </c>
      <c r="M36" s="593"/>
      <c r="N36" s="161">
        <f>Q32+Q33</f>
        <v>1261.7600000000002</v>
      </c>
      <c r="O36" s="593" t="s">
        <v>57</v>
      </c>
      <c r="P36" s="593"/>
      <c r="Q36" s="162">
        <f>N36/3600</f>
        <v>0.35048888888888896</v>
      </c>
      <c r="R36" s="160"/>
    </row>
    <row r="37" spans="1:18" s="166" customFormat="1" ht="20.25" customHeight="1" thickBot="1">
      <c r="A37" s="163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75"/>
      <c r="M37" s="75"/>
      <c r="R37" s="165"/>
    </row>
    <row r="38" spans="1:18" s="83" customFormat="1" ht="12.75" customHeight="1">
      <c r="A38" s="569" t="s">
        <v>58</v>
      </c>
      <c r="B38" s="570"/>
      <c r="C38" s="576" t="s">
        <v>36</v>
      </c>
      <c r="D38" s="577"/>
      <c r="E38" s="578">
        <v>85</v>
      </c>
      <c r="F38" s="579"/>
      <c r="G38" s="580" t="s">
        <v>37</v>
      </c>
      <c r="H38" s="581"/>
      <c r="I38" s="578">
        <v>15</v>
      </c>
      <c r="J38" s="601"/>
      <c r="K38" s="583" t="s">
        <v>38</v>
      </c>
      <c r="L38" s="75"/>
      <c r="M38" s="75"/>
      <c r="N38" s="602"/>
      <c r="O38" s="602"/>
      <c r="P38" s="602"/>
      <c r="Q38" s="602"/>
      <c r="R38" s="602"/>
    </row>
    <row r="39" spans="1:18" s="83" customFormat="1" ht="12.75" customHeight="1" thickBot="1">
      <c r="A39" s="84" t="s">
        <v>41</v>
      </c>
      <c r="B39" s="85" t="s">
        <v>48</v>
      </c>
      <c r="C39" s="167" t="s">
        <v>43</v>
      </c>
      <c r="D39" s="168" t="s">
        <v>44</v>
      </c>
      <c r="E39" s="167" t="s">
        <v>45</v>
      </c>
      <c r="F39" s="88" t="s">
        <v>46</v>
      </c>
      <c r="G39" s="169" t="s">
        <v>59</v>
      </c>
      <c r="H39" s="170" t="s">
        <v>44</v>
      </c>
      <c r="I39" s="167" t="s">
        <v>47</v>
      </c>
      <c r="J39" s="167" t="s">
        <v>46</v>
      </c>
      <c r="K39" s="591"/>
      <c r="L39" s="75"/>
      <c r="M39" s="75"/>
      <c r="N39" s="171"/>
      <c r="O39" s="171"/>
      <c r="P39" s="171"/>
      <c r="Q39" s="171"/>
      <c r="R39" s="602"/>
    </row>
    <row r="40" spans="1:18" s="83" customFormat="1" ht="12.75" customHeight="1">
      <c r="A40" s="172" t="s">
        <v>149</v>
      </c>
      <c r="B40" s="92" t="s">
        <v>49</v>
      </c>
      <c r="C40" s="93">
        <v>80</v>
      </c>
      <c r="D40" s="94">
        <f t="shared" ref="D40" si="24">$E$38*C40/1000</f>
        <v>6.8</v>
      </c>
      <c r="E40" s="95">
        <v>1726</v>
      </c>
      <c r="F40" s="96">
        <f>C40*E40/1000</f>
        <v>138.08000000000001</v>
      </c>
      <c r="G40" s="97">
        <v>120</v>
      </c>
      <c r="H40" s="109">
        <f t="shared" ref="H40" si="25">$I$38*G40/1000</f>
        <v>1.8</v>
      </c>
      <c r="I40" s="99">
        <f>E40</f>
        <v>1726</v>
      </c>
      <c r="J40" s="100">
        <f>I40*G40/1000</f>
        <v>207.12</v>
      </c>
      <c r="K40" s="101"/>
      <c r="L40" s="75"/>
      <c r="M40" s="173"/>
      <c r="N40" s="174"/>
      <c r="O40" s="175"/>
      <c r="P40" s="175"/>
      <c r="Q40" s="176"/>
    </row>
    <row r="41" spans="1:18" s="83" customFormat="1" ht="12.75" customHeight="1">
      <c r="A41" s="103"/>
      <c r="B41" s="104" t="s">
        <v>415</v>
      </c>
      <c r="C41" s="105">
        <v>3</v>
      </c>
      <c r="D41" s="94">
        <f t="shared" ref="D41" si="26">$E$38*C41/1000</f>
        <v>0.255</v>
      </c>
      <c r="E41" s="106">
        <v>2240</v>
      </c>
      <c r="F41" s="107">
        <f t="shared" ref="F41" si="27">C41*E41/1000</f>
        <v>6.72</v>
      </c>
      <c r="G41" s="108">
        <v>3</v>
      </c>
      <c r="H41" s="109">
        <f t="shared" ref="H41" si="28">$I$38*G41/1000</f>
        <v>4.4999999999999998E-2</v>
      </c>
      <c r="I41" s="110">
        <f t="shared" ref="I41" si="29">E41</f>
        <v>2240</v>
      </c>
      <c r="J41" s="111">
        <f t="shared" ref="J41" si="30">I41*G41/1000</f>
        <v>6.72</v>
      </c>
      <c r="K41" s="112"/>
      <c r="L41" s="75"/>
      <c r="M41" s="173"/>
      <c r="N41" s="174"/>
      <c r="O41" s="175"/>
      <c r="P41" s="175"/>
      <c r="Q41" s="176"/>
    </row>
    <row r="42" spans="1:18" s="83" customFormat="1" ht="12.75" customHeight="1" thickBot="1">
      <c r="A42" s="103" t="s">
        <v>183</v>
      </c>
      <c r="B42" s="104" t="s">
        <v>184</v>
      </c>
      <c r="C42" s="105">
        <v>15</v>
      </c>
      <c r="D42" s="94">
        <f t="shared" ref="D42:D53" si="31">$E$38*C42/1000</f>
        <v>1.2749999999999999</v>
      </c>
      <c r="E42" s="116">
        <v>3320</v>
      </c>
      <c r="F42" s="107">
        <f t="shared" ref="F42:F54" si="32">C42*E42/1000</f>
        <v>49.8</v>
      </c>
      <c r="G42" s="108"/>
      <c r="H42" s="109">
        <f t="shared" ref="H42:H43" si="33">$I$38*G42/1000</f>
        <v>0</v>
      </c>
      <c r="I42" s="110">
        <f t="shared" ref="I42:I43" si="34">E42</f>
        <v>3320</v>
      </c>
      <c r="J42" s="111">
        <f t="shared" ref="J42:J54" si="35">I42*G42/1000</f>
        <v>0</v>
      </c>
      <c r="K42" s="112"/>
      <c r="L42" s="75"/>
      <c r="M42" s="603" t="s">
        <v>60</v>
      </c>
      <c r="N42" s="604"/>
      <c r="O42" s="604"/>
      <c r="P42" s="604"/>
      <c r="Q42" s="604"/>
    </row>
    <row r="43" spans="1:18" s="83" customFormat="1" ht="12.75" customHeight="1" thickBot="1">
      <c r="A43" s="103"/>
      <c r="B43" s="104"/>
      <c r="C43" s="105"/>
      <c r="D43" s="94">
        <f t="shared" si="31"/>
        <v>0</v>
      </c>
      <c r="E43" s="116"/>
      <c r="F43" s="107">
        <f t="shared" si="32"/>
        <v>0</v>
      </c>
      <c r="G43" s="108"/>
      <c r="H43" s="109">
        <f t="shared" si="33"/>
        <v>0</v>
      </c>
      <c r="I43" s="110">
        <f t="shared" si="34"/>
        <v>0</v>
      </c>
      <c r="J43" s="111">
        <f t="shared" si="35"/>
        <v>0</v>
      </c>
      <c r="K43" s="112"/>
      <c r="L43" s="75"/>
      <c r="M43" s="177"/>
      <c r="N43" s="619" t="s">
        <v>61</v>
      </c>
      <c r="O43" s="620"/>
      <c r="P43" s="617" t="s">
        <v>62</v>
      </c>
      <c r="Q43" s="618"/>
    </row>
    <row r="44" spans="1:18" s="83" customFormat="1" ht="12.75" customHeight="1" thickTop="1">
      <c r="A44" s="103" t="s">
        <v>416</v>
      </c>
      <c r="B44" s="104" t="s">
        <v>279</v>
      </c>
      <c r="C44" s="105">
        <v>24</v>
      </c>
      <c r="D44" s="94">
        <f t="shared" si="31"/>
        <v>2.04</v>
      </c>
      <c r="E44" s="192">
        <v>1110</v>
      </c>
      <c r="F44" s="107">
        <f t="shared" si="32"/>
        <v>26.64</v>
      </c>
      <c r="G44" s="108"/>
      <c r="H44" s="109">
        <f t="shared" ref="H44:H53" si="36">$I$38*G44/1000</f>
        <v>0</v>
      </c>
      <c r="I44" s="110">
        <f t="shared" ref="I44" si="37">E44</f>
        <v>1110</v>
      </c>
      <c r="J44" s="111">
        <f t="shared" si="35"/>
        <v>0</v>
      </c>
      <c r="K44" s="112"/>
      <c r="L44" s="75"/>
      <c r="M44" s="178" t="s">
        <v>35</v>
      </c>
      <c r="N44" s="615">
        <f>I36</f>
        <v>0.44590916666666663</v>
      </c>
      <c r="O44" s="616"/>
      <c r="P44" s="605">
        <f>N49/M49</f>
        <v>0.44626904040404036</v>
      </c>
      <c r="Q44" s="606"/>
    </row>
    <row r="45" spans="1:18" s="83" customFormat="1" ht="12.75" customHeight="1">
      <c r="A45" s="103"/>
      <c r="B45" s="104" t="s">
        <v>417</v>
      </c>
      <c r="C45" s="105">
        <v>24</v>
      </c>
      <c r="D45" s="94">
        <f t="shared" si="31"/>
        <v>2.04</v>
      </c>
      <c r="E45" s="192">
        <v>1280</v>
      </c>
      <c r="F45" s="107">
        <f t="shared" ref="F45:F52" si="38">C45*E45/1000</f>
        <v>30.72</v>
      </c>
      <c r="G45" s="108"/>
      <c r="H45" s="109">
        <f t="shared" ref="H45:H52" si="39">$I$38*G45/1000</f>
        <v>0</v>
      </c>
      <c r="I45" s="110">
        <f t="shared" ref="I45:I52" si="40">E45</f>
        <v>1280</v>
      </c>
      <c r="J45" s="111">
        <f t="shared" ref="J45:J52" si="41">I45*G45/1000</f>
        <v>0</v>
      </c>
      <c r="K45" s="112"/>
      <c r="L45" s="75"/>
      <c r="M45" s="179" t="s">
        <v>58</v>
      </c>
      <c r="N45" s="611">
        <f>I75</f>
        <v>0.50395305555555558</v>
      </c>
      <c r="O45" s="612"/>
      <c r="P45" s="607"/>
      <c r="Q45" s="608"/>
    </row>
    <row r="46" spans="1:18" s="83" customFormat="1" ht="12.75" customHeight="1" thickBot="1">
      <c r="A46" s="103"/>
      <c r="B46" s="104" t="s">
        <v>138</v>
      </c>
      <c r="C46" s="105">
        <v>14</v>
      </c>
      <c r="D46" s="94">
        <f t="shared" si="31"/>
        <v>1.19</v>
      </c>
      <c r="E46" s="116">
        <v>1240</v>
      </c>
      <c r="F46" s="107">
        <f t="shared" si="38"/>
        <v>17.36</v>
      </c>
      <c r="G46" s="108"/>
      <c r="H46" s="109">
        <f t="shared" si="39"/>
        <v>0</v>
      </c>
      <c r="I46" s="110">
        <f t="shared" si="40"/>
        <v>1240</v>
      </c>
      <c r="J46" s="111">
        <f t="shared" si="41"/>
        <v>0</v>
      </c>
      <c r="K46" s="112"/>
      <c r="L46" s="75"/>
      <c r="M46" s="180" t="s">
        <v>39</v>
      </c>
      <c r="N46" s="613">
        <f>Q36</f>
        <v>0.35048888888888896</v>
      </c>
      <c r="O46" s="614"/>
      <c r="P46" s="609"/>
      <c r="Q46" s="610"/>
    </row>
    <row r="47" spans="1:18" s="83" customFormat="1" ht="12.75" customHeight="1">
      <c r="A47" s="103"/>
      <c r="B47" s="104" t="s">
        <v>267</v>
      </c>
      <c r="C47" s="105">
        <v>5</v>
      </c>
      <c r="D47" s="94">
        <f t="shared" si="31"/>
        <v>0.42499999999999999</v>
      </c>
      <c r="E47" s="116">
        <v>1670</v>
      </c>
      <c r="F47" s="107">
        <f t="shared" si="38"/>
        <v>8.35</v>
      </c>
      <c r="G47" s="108"/>
      <c r="H47" s="109">
        <f t="shared" si="39"/>
        <v>0</v>
      </c>
      <c r="I47" s="110">
        <f t="shared" si="40"/>
        <v>1670</v>
      </c>
      <c r="J47" s="111">
        <f t="shared" si="41"/>
        <v>0</v>
      </c>
      <c r="K47" s="112"/>
      <c r="L47" s="75"/>
      <c r="M47" s="181"/>
      <c r="N47" s="182"/>
      <c r="O47" s="182"/>
      <c r="P47" s="182"/>
      <c r="Q47" s="182"/>
    </row>
    <row r="48" spans="1:18" s="83" customFormat="1" ht="12.75" customHeight="1">
      <c r="A48" s="103"/>
      <c r="B48" s="104"/>
      <c r="C48" s="105"/>
      <c r="D48" s="94">
        <f t="shared" si="31"/>
        <v>0</v>
      </c>
      <c r="E48" s="116"/>
      <c r="F48" s="220">
        <f t="shared" si="38"/>
        <v>0</v>
      </c>
      <c r="G48" s="388"/>
      <c r="H48" s="216">
        <f t="shared" si="39"/>
        <v>0</v>
      </c>
      <c r="I48" s="222">
        <f t="shared" si="40"/>
        <v>0</v>
      </c>
      <c r="J48" s="223">
        <f t="shared" si="41"/>
        <v>0</v>
      </c>
      <c r="K48" s="214"/>
      <c r="L48" s="75"/>
      <c r="M48" s="183" t="s">
        <v>63</v>
      </c>
      <c r="N48" s="621" t="s">
        <v>64</v>
      </c>
      <c r="O48" s="621"/>
    </row>
    <row r="49" spans="1:19" s="83" customFormat="1" ht="12.75" customHeight="1">
      <c r="A49" s="103" t="s">
        <v>418</v>
      </c>
      <c r="B49" s="104" t="s">
        <v>288</v>
      </c>
      <c r="C49" s="127">
        <v>24</v>
      </c>
      <c r="D49" s="94">
        <f t="shared" si="31"/>
        <v>2.04</v>
      </c>
      <c r="E49" s="116">
        <v>6630</v>
      </c>
      <c r="F49" s="107">
        <f t="shared" si="38"/>
        <v>159.12</v>
      </c>
      <c r="G49" s="108"/>
      <c r="H49" s="109">
        <f t="shared" si="39"/>
        <v>0</v>
      </c>
      <c r="I49" s="222">
        <f t="shared" si="40"/>
        <v>6630</v>
      </c>
      <c r="J49" s="111">
        <f t="shared" si="41"/>
        <v>0</v>
      </c>
      <c r="K49" s="112" t="s">
        <v>424</v>
      </c>
      <c r="L49" s="75"/>
      <c r="M49" s="622">
        <f>J34+Q34+J73</f>
        <v>792000</v>
      </c>
      <c r="N49" s="622">
        <f>J35+Q35+J74</f>
        <v>353445.07999999996</v>
      </c>
      <c r="O49" s="623"/>
    </row>
    <row r="50" spans="1:19" s="83" customFormat="1" ht="12.75" customHeight="1">
      <c r="A50" s="125"/>
      <c r="B50" s="126" t="s">
        <v>419</v>
      </c>
      <c r="C50" s="219">
        <v>6</v>
      </c>
      <c r="D50" s="94">
        <f t="shared" si="31"/>
        <v>0.51</v>
      </c>
      <c r="E50" s="116">
        <v>8940</v>
      </c>
      <c r="F50" s="107">
        <f t="shared" si="38"/>
        <v>53.64</v>
      </c>
      <c r="G50" s="108"/>
      <c r="H50" s="109">
        <f t="shared" si="39"/>
        <v>0</v>
      </c>
      <c r="I50" s="110">
        <f t="shared" si="40"/>
        <v>8940</v>
      </c>
      <c r="J50" s="111">
        <f t="shared" si="41"/>
        <v>0</v>
      </c>
      <c r="K50" s="112" t="s">
        <v>425</v>
      </c>
      <c r="L50" s="75"/>
      <c r="M50" s="623"/>
      <c r="N50" s="623"/>
      <c r="O50" s="623"/>
      <c r="P50" s="75"/>
      <c r="Q50" s="184"/>
    </row>
    <row r="51" spans="1:19" s="83" customFormat="1" ht="12.75" customHeight="1">
      <c r="A51" s="103"/>
      <c r="B51" s="104" t="s">
        <v>420</v>
      </c>
      <c r="C51" s="105">
        <v>6</v>
      </c>
      <c r="D51" s="94">
        <f t="shared" si="31"/>
        <v>0.51</v>
      </c>
      <c r="E51" s="116">
        <v>5950</v>
      </c>
      <c r="F51" s="107">
        <f t="shared" si="38"/>
        <v>35.700000000000003</v>
      </c>
      <c r="G51" s="108"/>
      <c r="H51" s="109">
        <f t="shared" si="39"/>
        <v>0</v>
      </c>
      <c r="I51" s="110">
        <f t="shared" si="40"/>
        <v>5950</v>
      </c>
      <c r="J51" s="111">
        <f t="shared" si="41"/>
        <v>0</v>
      </c>
      <c r="K51" s="390" t="s">
        <v>425</v>
      </c>
      <c r="L51" s="75"/>
      <c r="M51" s="113"/>
      <c r="N51" s="115"/>
      <c r="O51" s="185"/>
      <c r="P51" s="75"/>
      <c r="Q51" s="184"/>
    </row>
    <row r="52" spans="1:19" s="83" customFormat="1" ht="12.75" customHeight="1">
      <c r="A52" s="103"/>
      <c r="B52" s="104" t="s">
        <v>421</v>
      </c>
      <c r="C52" s="105">
        <v>6</v>
      </c>
      <c r="D52" s="94">
        <f t="shared" si="31"/>
        <v>0.51</v>
      </c>
      <c r="E52" s="116">
        <v>4580</v>
      </c>
      <c r="F52" s="107">
        <f t="shared" si="38"/>
        <v>27.48</v>
      </c>
      <c r="G52" s="108"/>
      <c r="H52" s="109">
        <f t="shared" si="39"/>
        <v>0</v>
      </c>
      <c r="I52" s="110">
        <f t="shared" si="40"/>
        <v>4580</v>
      </c>
      <c r="J52" s="111">
        <f t="shared" si="41"/>
        <v>0</v>
      </c>
      <c r="K52" s="112"/>
      <c r="L52" s="75"/>
      <c r="M52" s="113"/>
      <c r="N52" s="115"/>
      <c r="O52" s="185"/>
      <c r="P52" s="75"/>
      <c r="Q52" s="184"/>
    </row>
    <row r="53" spans="1:19" s="83" customFormat="1" ht="12.75" customHeight="1">
      <c r="A53" s="103"/>
      <c r="B53" s="104" t="s">
        <v>422</v>
      </c>
      <c r="C53" s="105">
        <v>6</v>
      </c>
      <c r="D53" s="94">
        <f t="shared" si="31"/>
        <v>0.51</v>
      </c>
      <c r="E53" s="116">
        <v>1690</v>
      </c>
      <c r="F53" s="107">
        <f t="shared" si="32"/>
        <v>10.14</v>
      </c>
      <c r="G53" s="108"/>
      <c r="H53" s="109">
        <f t="shared" si="36"/>
        <v>0</v>
      </c>
      <c r="I53" s="110">
        <f t="shared" ref="I53" si="42">E53</f>
        <v>1690</v>
      </c>
      <c r="J53" s="111">
        <f t="shared" si="35"/>
        <v>0</v>
      </c>
      <c r="K53" s="112"/>
      <c r="L53" s="75"/>
      <c r="M53" s="113"/>
      <c r="N53" s="115"/>
      <c r="O53" s="185"/>
      <c r="P53" s="75"/>
      <c r="Q53" s="184"/>
    </row>
    <row r="54" spans="1:19" s="83" customFormat="1" ht="12.75" customHeight="1">
      <c r="A54" s="103"/>
      <c r="B54" s="104" t="s">
        <v>423</v>
      </c>
      <c r="C54" s="105">
        <v>18</v>
      </c>
      <c r="D54" s="94">
        <f>$E$38*C54/1000</f>
        <v>1.53</v>
      </c>
      <c r="E54" s="116">
        <v>5710</v>
      </c>
      <c r="F54" s="107">
        <f t="shared" si="32"/>
        <v>102.78</v>
      </c>
      <c r="G54" s="108"/>
      <c r="H54" s="109">
        <f t="shared" ref="H54" si="43">$I$38*G54/1000</f>
        <v>0</v>
      </c>
      <c r="I54" s="110">
        <f t="shared" ref="I54" si="44">E54</f>
        <v>5710</v>
      </c>
      <c r="J54" s="111">
        <f t="shared" si="35"/>
        <v>0</v>
      </c>
      <c r="K54" s="112"/>
      <c r="L54" s="75"/>
      <c r="M54" s="75"/>
      <c r="N54" s="75"/>
      <c r="O54" s="75"/>
      <c r="P54" s="75"/>
      <c r="Q54" s="184"/>
    </row>
    <row r="55" spans="1:19" s="83" customFormat="1" ht="12.75" customHeight="1">
      <c r="A55" s="103" t="s">
        <v>431</v>
      </c>
      <c r="B55" s="104" t="s">
        <v>270</v>
      </c>
      <c r="C55" s="105">
        <v>24</v>
      </c>
      <c r="D55" s="94">
        <f t="shared" ref="D55:D57" si="45">$E$38*C55/1000</f>
        <v>2.04</v>
      </c>
      <c r="E55" s="116">
        <v>1100</v>
      </c>
      <c r="F55" s="107">
        <f t="shared" ref="F55:F56" si="46">C55*E55/1000</f>
        <v>26.4</v>
      </c>
      <c r="G55" s="108"/>
      <c r="H55" s="109">
        <f t="shared" ref="H55:H56" si="47">$I$38*G55/1000</f>
        <v>0</v>
      </c>
      <c r="I55" s="110">
        <f t="shared" ref="I55:I56" si="48">E55</f>
        <v>1100</v>
      </c>
      <c r="J55" s="111">
        <f t="shared" ref="J55:J56" si="49">I55*G55/1000</f>
        <v>0</v>
      </c>
      <c r="K55" s="112"/>
      <c r="L55" s="75"/>
      <c r="M55" s="75"/>
      <c r="N55" s="75"/>
      <c r="O55" s="75"/>
      <c r="P55" s="75"/>
      <c r="Q55" s="184"/>
    </row>
    <row r="56" spans="1:19" s="83" customFormat="1" ht="12.75" customHeight="1">
      <c r="A56" s="103"/>
      <c r="B56" s="104" t="s">
        <v>328</v>
      </c>
      <c r="C56" s="105">
        <v>10</v>
      </c>
      <c r="D56" s="94">
        <f t="shared" si="45"/>
        <v>0.85</v>
      </c>
      <c r="E56" s="116">
        <v>1180</v>
      </c>
      <c r="F56" s="107">
        <f t="shared" si="46"/>
        <v>11.8</v>
      </c>
      <c r="G56" s="108"/>
      <c r="H56" s="109">
        <f t="shared" si="47"/>
        <v>0</v>
      </c>
      <c r="I56" s="110">
        <f t="shared" si="48"/>
        <v>1180</v>
      </c>
      <c r="J56" s="111">
        <f t="shared" si="49"/>
        <v>0</v>
      </c>
      <c r="K56" s="112"/>
      <c r="L56" s="75"/>
      <c r="M56" s="75"/>
      <c r="N56" s="75"/>
      <c r="O56" s="75"/>
      <c r="P56" s="75"/>
      <c r="Q56" s="184"/>
    </row>
    <row r="57" spans="1:19" s="83" customFormat="1" ht="12.75" customHeight="1">
      <c r="A57" s="103"/>
      <c r="B57" s="104" t="s">
        <v>316</v>
      </c>
      <c r="C57" s="105">
        <v>35</v>
      </c>
      <c r="D57" s="94">
        <f t="shared" si="45"/>
        <v>2.9750000000000001</v>
      </c>
      <c r="E57" s="116">
        <v>2670</v>
      </c>
      <c r="F57" s="107">
        <f t="shared" ref="F57" si="50">C57*E57/1000</f>
        <v>93.45</v>
      </c>
      <c r="G57" s="108"/>
      <c r="H57" s="109">
        <f t="shared" ref="H57" si="51">$I$38*G57/1000</f>
        <v>0</v>
      </c>
      <c r="I57" s="110">
        <f t="shared" ref="I57" si="52">E57</f>
        <v>2670</v>
      </c>
      <c r="J57" s="111">
        <f t="shared" ref="J57" si="53">I57*G57/1000</f>
        <v>0</v>
      </c>
      <c r="K57" s="112"/>
      <c r="L57" s="75"/>
      <c r="M57" s="75"/>
      <c r="N57" s="75"/>
      <c r="O57" s="75"/>
      <c r="P57" s="75"/>
      <c r="Q57" s="75"/>
      <c r="R57" s="184"/>
    </row>
    <row r="58" spans="1:19" s="83" customFormat="1" ht="12.75" customHeight="1">
      <c r="A58" s="103" t="s">
        <v>432</v>
      </c>
      <c r="B58" s="104" t="s">
        <v>433</v>
      </c>
      <c r="C58" s="105">
        <v>6</v>
      </c>
      <c r="D58" s="94">
        <f t="shared" ref="D58:D61" si="54">$E$38*C58/1000</f>
        <v>0.51</v>
      </c>
      <c r="E58" s="116">
        <v>6830</v>
      </c>
      <c r="F58" s="107">
        <f t="shared" ref="F58" si="55">C58*E58/1000</f>
        <v>40.98</v>
      </c>
      <c r="G58" s="108"/>
      <c r="H58" s="109">
        <f t="shared" ref="H58" si="56">$I$38*G58/1000</f>
        <v>0</v>
      </c>
      <c r="I58" s="110">
        <f t="shared" ref="I58" si="57">E58</f>
        <v>6830</v>
      </c>
      <c r="J58" s="111">
        <f t="shared" ref="J58" si="58">I58*G58/1000</f>
        <v>0</v>
      </c>
      <c r="K58" s="112"/>
      <c r="L58" s="75"/>
      <c r="M58" s="75"/>
      <c r="N58" s="75"/>
      <c r="O58" s="75"/>
      <c r="P58" s="75"/>
      <c r="Q58" s="75"/>
      <c r="R58" s="184"/>
    </row>
    <row r="59" spans="1:19" s="83" customFormat="1" ht="12.75" customHeight="1">
      <c r="A59" s="125" t="s">
        <v>289</v>
      </c>
      <c r="B59" s="126" t="s">
        <v>277</v>
      </c>
      <c r="C59" s="105">
        <v>50</v>
      </c>
      <c r="D59" s="94">
        <f t="shared" si="54"/>
        <v>4.25</v>
      </c>
      <c r="E59" s="192">
        <v>1080</v>
      </c>
      <c r="F59" s="107">
        <f t="shared" ref="F59:F61" si="59">C59*E59/1000</f>
        <v>54</v>
      </c>
      <c r="G59" s="108"/>
      <c r="H59" s="109">
        <f t="shared" ref="H59:H61" si="60">$I$38*G59/1000</f>
        <v>0</v>
      </c>
      <c r="I59" s="110">
        <f t="shared" ref="I59:I61" si="61">E59</f>
        <v>1080</v>
      </c>
      <c r="J59" s="111">
        <f t="shared" ref="J59:J61" si="62">I59*G59/1000</f>
        <v>0</v>
      </c>
      <c r="K59" s="112"/>
      <c r="L59" s="75"/>
      <c r="M59" s="75"/>
      <c r="N59" s="75"/>
      <c r="O59" s="75"/>
      <c r="P59" s="75"/>
      <c r="Q59" s="75"/>
      <c r="R59" s="184"/>
    </row>
    <row r="60" spans="1:19" s="83" customFormat="1" ht="12.75" customHeight="1">
      <c r="A60" s="103"/>
      <c r="B60" s="104"/>
      <c r="C60" s="105">
        <v>18</v>
      </c>
      <c r="D60" s="94">
        <f t="shared" si="54"/>
        <v>1.53</v>
      </c>
      <c r="E60" s="116"/>
      <c r="F60" s="107">
        <f t="shared" si="59"/>
        <v>0</v>
      </c>
      <c r="G60" s="108"/>
      <c r="H60" s="109">
        <f t="shared" si="60"/>
        <v>0</v>
      </c>
      <c r="I60" s="110">
        <f t="shared" si="61"/>
        <v>0</v>
      </c>
      <c r="J60" s="111">
        <f t="shared" si="62"/>
        <v>0</v>
      </c>
      <c r="K60" s="112"/>
      <c r="L60" s="75"/>
      <c r="M60" s="75"/>
      <c r="N60" s="75"/>
      <c r="O60" s="75"/>
      <c r="P60" s="75"/>
      <c r="Q60" s="75"/>
      <c r="R60" s="184"/>
      <c r="S60" s="75"/>
    </row>
    <row r="61" spans="1:19" s="83" customFormat="1" ht="12.75" customHeight="1">
      <c r="A61" s="103"/>
      <c r="B61" s="104"/>
      <c r="C61" s="105"/>
      <c r="D61" s="94">
        <f t="shared" si="54"/>
        <v>0</v>
      </c>
      <c r="E61" s="116"/>
      <c r="F61" s="107">
        <f t="shared" si="59"/>
        <v>0</v>
      </c>
      <c r="G61" s="108"/>
      <c r="H61" s="109">
        <f t="shared" si="60"/>
        <v>0</v>
      </c>
      <c r="I61" s="110">
        <f t="shared" si="61"/>
        <v>0</v>
      </c>
      <c r="J61" s="111">
        <f t="shared" si="62"/>
        <v>0</v>
      </c>
      <c r="K61" s="112"/>
      <c r="L61" s="75"/>
      <c r="M61" s="75"/>
      <c r="N61" s="75"/>
      <c r="O61" s="75"/>
      <c r="P61" s="75"/>
      <c r="Q61" s="75"/>
      <c r="R61" s="184"/>
      <c r="S61" s="75"/>
    </row>
    <row r="62" spans="1:19" s="83" customFormat="1" ht="12.75" customHeight="1">
      <c r="A62" s="217"/>
      <c r="B62" s="218"/>
      <c r="C62" s="219"/>
      <c r="D62" s="216">
        <f>$E$38*C62/1000</f>
        <v>0</v>
      </c>
      <c r="E62" s="106"/>
      <c r="F62" s="220">
        <f>C62*E62/1000</f>
        <v>0</v>
      </c>
      <c r="G62" s="388">
        <v>0</v>
      </c>
      <c r="H62" s="216">
        <f t="shared" ref="H62:H69" si="63">$I$38*G62/1000</f>
        <v>0</v>
      </c>
      <c r="I62" s="222">
        <f t="shared" ref="I62:I63" si="64">E62</f>
        <v>0</v>
      </c>
      <c r="J62" s="223"/>
      <c r="K62" s="214"/>
      <c r="L62" s="75"/>
      <c r="M62" s="75"/>
      <c r="N62" s="75"/>
      <c r="O62" s="75"/>
      <c r="P62" s="75"/>
      <c r="Q62" s="75"/>
      <c r="R62" s="184"/>
      <c r="S62" s="75"/>
    </row>
    <row r="63" spans="1:19" s="83" customFormat="1" ht="12.75" customHeight="1">
      <c r="A63" s="217"/>
      <c r="B63" s="218"/>
      <c r="C63" s="219"/>
      <c r="D63" s="216">
        <f>$E$38*C63/1000</f>
        <v>0</v>
      </c>
      <c r="E63" s="106"/>
      <c r="F63" s="220">
        <f t="shared" ref="F63" si="65">C63*E63/1000</f>
        <v>0</v>
      </c>
      <c r="G63" s="388">
        <v>0</v>
      </c>
      <c r="H63" s="216">
        <f t="shared" si="63"/>
        <v>0</v>
      </c>
      <c r="I63" s="222">
        <f t="shared" si="64"/>
        <v>0</v>
      </c>
      <c r="J63" s="223">
        <f t="shared" ref="J63:J64" si="66">I63*G63/1000</f>
        <v>0</v>
      </c>
      <c r="K63" s="214"/>
      <c r="L63" s="75"/>
      <c r="M63" s="75"/>
      <c r="N63" s="75"/>
      <c r="O63" s="75"/>
      <c r="P63" s="75"/>
      <c r="Q63" s="75"/>
      <c r="R63" s="184"/>
      <c r="S63" s="75"/>
    </row>
    <row r="64" spans="1:19" s="83" customFormat="1" ht="12.75" customHeight="1">
      <c r="A64" s="217" t="s">
        <v>203</v>
      </c>
      <c r="B64" s="218"/>
      <c r="C64" s="219"/>
      <c r="D64" s="216">
        <f>$E$38*C64/1000</f>
        <v>0</v>
      </c>
      <c r="E64" s="106"/>
      <c r="F64" s="220">
        <f>C64*E64/1000</f>
        <v>0</v>
      </c>
      <c r="G64" s="388">
        <v>0</v>
      </c>
      <c r="H64" s="216">
        <f t="shared" si="63"/>
        <v>0</v>
      </c>
      <c r="I64" s="222">
        <f t="shared" ref="I64" si="67">E64</f>
        <v>0</v>
      </c>
      <c r="J64" s="223">
        <f t="shared" si="66"/>
        <v>0</v>
      </c>
      <c r="K64" s="214"/>
      <c r="L64" s="75"/>
      <c r="M64" s="75"/>
      <c r="N64" s="75"/>
      <c r="O64" s="75"/>
      <c r="P64" s="75"/>
      <c r="Q64" s="75"/>
      <c r="R64" s="184"/>
      <c r="S64" s="75"/>
    </row>
    <row r="65" spans="1:22" s="83" customFormat="1" ht="12.75" customHeight="1">
      <c r="A65" s="217" t="s">
        <v>187</v>
      </c>
      <c r="B65" s="218" t="s">
        <v>188</v>
      </c>
      <c r="C65" s="219">
        <v>9</v>
      </c>
      <c r="D65" s="216">
        <f t="shared" ref="D65" si="68">$E$38*C65/1000</f>
        <v>0.76500000000000001</v>
      </c>
      <c r="E65" s="106">
        <v>5900</v>
      </c>
      <c r="F65" s="220">
        <f t="shared" ref="F65" si="69">C65*E65/1000</f>
        <v>53.1</v>
      </c>
      <c r="G65" s="388">
        <v>0</v>
      </c>
      <c r="H65" s="216">
        <f t="shared" si="63"/>
        <v>0</v>
      </c>
      <c r="I65" s="222">
        <f t="shared" ref="I65:I68" si="70">E65</f>
        <v>5900</v>
      </c>
      <c r="J65" s="223">
        <f t="shared" ref="J65:J66" si="71">I65*G65/1000</f>
        <v>0</v>
      </c>
      <c r="K65" s="214"/>
      <c r="L65" s="75"/>
      <c r="M65" s="75"/>
      <c r="N65" s="75"/>
      <c r="O65" s="75"/>
      <c r="P65" s="75"/>
      <c r="Q65" s="75"/>
      <c r="R65" s="184"/>
      <c r="S65" s="75"/>
    </row>
    <row r="66" spans="1:22" s="83" customFormat="1" ht="12.75" customHeight="1">
      <c r="A66" s="217"/>
      <c r="B66" s="218" t="s">
        <v>189</v>
      </c>
      <c r="C66" s="219">
        <v>19</v>
      </c>
      <c r="D66" s="216">
        <f>$E$38*C66/1000</f>
        <v>1.615</v>
      </c>
      <c r="E66" s="106">
        <v>1760</v>
      </c>
      <c r="F66" s="220">
        <f>C66*E66/1000</f>
        <v>33.44</v>
      </c>
      <c r="G66" s="388">
        <v>0</v>
      </c>
      <c r="H66" s="216">
        <f t="shared" si="63"/>
        <v>0</v>
      </c>
      <c r="I66" s="222">
        <f t="shared" si="70"/>
        <v>1760</v>
      </c>
      <c r="J66" s="223">
        <f t="shared" si="71"/>
        <v>0</v>
      </c>
      <c r="K66" s="214"/>
      <c r="L66" s="75"/>
      <c r="M66" s="75"/>
      <c r="N66" s="75"/>
      <c r="O66" s="75"/>
      <c r="P66" s="75"/>
      <c r="Q66" s="75"/>
      <c r="R66" s="184"/>
      <c r="S66" s="75"/>
    </row>
    <row r="67" spans="1:22" s="83" customFormat="1" ht="12.6" customHeight="1">
      <c r="A67" s="118" t="s">
        <v>156</v>
      </c>
      <c r="B67" s="119"/>
      <c r="C67" s="186">
        <v>1000</v>
      </c>
      <c r="D67" s="121">
        <f t="shared" ref="D67" si="72">$E$38*C67/1000</f>
        <v>85</v>
      </c>
      <c r="E67" s="187">
        <v>430</v>
      </c>
      <c r="F67" s="213">
        <f t="shared" ref="F67" si="73">C67*E67/1000</f>
        <v>430</v>
      </c>
      <c r="G67" s="123"/>
      <c r="H67" s="121">
        <f t="shared" si="63"/>
        <v>0</v>
      </c>
      <c r="I67" s="350">
        <f t="shared" si="70"/>
        <v>430</v>
      </c>
      <c r="J67" s="122">
        <f t="shared" ref="J67:J69" si="74">I67*G67/1000</f>
        <v>0</v>
      </c>
      <c r="K67" s="352"/>
      <c r="L67" s="75"/>
      <c r="M67" s="75"/>
      <c r="N67" s="75"/>
      <c r="O67" s="75"/>
      <c r="P67" s="75"/>
      <c r="Q67" s="75"/>
      <c r="R67" s="184"/>
      <c r="S67" s="75"/>
    </row>
    <row r="68" spans="1:22" ht="11.25" customHeight="1">
      <c r="A68" s="118" t="s">
        <v>185</v>
      </c>
      <c r="B68" s="119" t="s">
        <v>186</v>
      </c>
      <c r="C68" s="186">
        <v>108</v>
      </c>
      <c r="D68" s="121">
        <f>$E$38*C68/1000</f>
        <v>9.18</v>
      </c>
      <c r="E68" s="187">
        <v>2350</v>
      </c>
      <c r="F68" s="213">
        <f>C68*E68/1000</f>
        <v>253.8</v>
      </c>
      <c r="G68" s="123"/>
      <c r="H68" s="121">
        <f t="shared" si="63"/>
        <v>0</v>
      </c>
      <c r="I68" s="350">
        <f t="shared" si="70"/>
        <v>2350</v>
      </c>
      <c r="J68" s="122"/>
      <c r="K68" s="352"/>
      <c r="V68" s="256"/>
    </row>
    <row r="69" spans="1:22" ht="11.25" customHeight="1">
      <c r="A69" s="453" t="s">
        <v>30</v>
      </c>
      <c r="B69" s="453" t="s">
        <v>30</v>
      </c>
      <c r="C69" s="191">
        <v>24</v>
      </c>
      <c r="D69" s="94">
        <f>$E$38*C69/1000</f>
        <v>2.04</v>
      </c>
      <c r="E69" s="192">
        <v>3300</v>
      </c>
      <c r="F69" s="224">
        <f>C69*E69/1000</f>
        <v>79.2</v>
      </c>
      <c r="G69" s="454">
        <v>50</v>
      </c>
      <c r="H69" s="94">
        <f t="shared" si="63"/>
        <v>0.75</v>
      </c>
      <c r="I69" s="392">
        <f t="shared" ref="I69" si="75">E69</f>
        <v>3300</v>
      </c>
      <c r="J69" s="128">
        <f t="shared" si="74"/>
        <v>165</v>
      </c>
      <c r="K69" s="129"/>
    </row>
    <row r="70" spans="1:22" ht="11.25" customHeight="1">
      <c r="A70" s="470" t="s">
        <v>154</v>
      </c>
      <c r="B70" s="126" t="s">
        <v>154</v>
      </c>
      <c r="C70" s="127">
        <v>24</v>
      </c>
      <c r="D70" s="94">
        <f>E38*C70/1000</f>
        <v>2.04</v>
      </c>
      <c r="E70" s="192">
        <v>2150</v>
      </c>
      <c r="F70" s="224">
        <f>C70*E70/1000</f>
        <v>51.6</v>
      </c>
      <c r="G70" s="389">
        <v>50</v>
      </c>
      <c r="H70" s="94">
        <f>$I$38*G70/1000</f>
        <v>0.75</v>
      </c>
      <c r="I70" s="392">
        <v>3300</v>
      </c>
      <c r="J70" s="128">
        <f>I70*G70/1000</f>
        <v>165</v>
      </c>
      <c r="K70" s="226"/>
    </row>
    <row r="71" spans="1:22" ht="11.25" customHeight="1">
      <c r="A71" s="103" t="s">
        <v>65</v>
      </c>
      <c r="B71" s="126"/>
      <c r="C71" s="191"/>
      <c r="D71" s="102">
        <f>C71*50/1000</f>
        <v>0</v>
      </c>
      <c r="E71" s="192"/>
      <c r="F71" s="193">
        <f>SUM(F40:F70)</f>
        <v>1794.3</v>
      </c>
      <c r="G71" s="131"/>
      <c r="H71" s="109"/>
      <c r="I71" s="132"/>
      <c r="J71" s="132">
        <f>SUM(J40:J70)</f>
        <v>543.84</v>
      </c>
      <c r="K71" s="190"/>
    </row>
    <row r="72" spans="1:22" ht="11.25" customHeight="1" thickBot="1">
      <c r="A72" s="137" t="s">
        <v>52</v>
      </c>
      <c r="B72" s="138"/>
      <c r="C72" s="139"/>
      <c r="D72" s="140"/>
      <c r="E72" s="141"/>
      <c r="F72" s="142">
        <v>200</v>
      </c>
      <c r="G72" s="143"/>
      <c r="H72" s="194"/>
      <c r="I72" s="142"/>
      <c r="J72" s="142">
        <v>250</v>
      </c>
      <c r="K72" s="195"/>
    </row>
    <row r="73" spans="1:22" ht="11.25" customHeight="1">
      <c r="A73" s="196" t="s">
        <v>53</v>
      </c>
      <c r="B73" s="197"/>
      <c r="C73" s="198"/>
      <c r="D73" s="199"/>
      <c r="E73" s="200"/>
      <c r="F73" s="201"/>
      <c r="G73" s="201"/>
      <c r="H73" s="201"/>
      <c r="I73" s="201"/>
      <c r="J73" s="201">
        <f>(E38+I38)*3600</f>
        <v>360000</v>
      </c>
      <c r="K73" s="202"/>
    </row>
    <row r="74" spans="1:22" ht="11.25" customHeight="1" thickBot="1">
      <c r="A74" s="145" t="s">
        <v>54</v>
      </c>
      <c r="B74" s="146"/>
      <c r="C74" s="147"/>
      <c r="D74" s="148"/>
      <c r="E74" s="149"/>
      <c r="F74" s="149"/>
      <c r="G74" s="149"/>
      <c r="H74" s="149"/>
      <c r="I74" s="149"/>
      <c r="J74" s="149">
        <f>(F71+F72)*E38+(J71+J72)*I38</f>
        <v>181423.1</v>
      </c>
      <c r="K74" s="151"/>
    </row>
    <row r="75" spans="1:22" ht="11.45" customHeight="1" thickBot="1">
      <c r="A75" s="592" t="s">
        <v>55</v>
      </c>
      <c r="B75" s="593"/>
      <c r="C75" s="624">
        <f>J74/(E38+I38)</f>
        <v>1814.231</v>
      </c>
      <c r="D75" s="625"/>
      <c r="E75" s="596" t="s">
        <v>56</v>
      </c>
      <c r="F75" s="626"/>
      <c r="G75" s="626"/>
      <c r="H75" s="627"/>
      <c r="I75" s="628">
        <f>C75/3600</f>
        <v>0.50395305555555558</v>
      </c>
      <c r="J75" s="629"/>
      <c r="K75" s="203"/>
    </row>
    <row r="76" spans="1:22" ht="11.25" customHeight="1"/>
  </sheetData>
  <mergeCells count="42">
    <mergeCell ref="N48:O48"/>
    <mergeCell ref="M49:M50"/>
    <mergeCell ref="N49:O50"/>
    <mergeCell ref="A75:B75"/>
    <mergeCell ref="C75:D75"/>
    <mergeCell ref="E75:H75"/>
    <mergeCell ref="I75:J75"/>
    <mergeCell ref="M42:Q42"/>
    <mergeCell ref="P44:Q46"/>
    <mergeCell ref="N45:O45"/>
    <mergeCell ref="N46:O46"/>
    <mergeCell ref="N44:O44"/>
    <mergeCell ref="P43:Q43"/>
    <mergeCell ref="N43:O43"/>
    <mergeCell ref="I38:J38"/>
    <mergeCell ref="N38:O38"/>
    <mergeCell ref="K38:K39"/>
    <mergeCell ref="P38:Q38"/>
    <mergeCell ref="R38:R39"/>
    <mergeCell ref="R5:R6"/>
    <mergeCell ref="A36:B36"/>
    <mergeCell ref="C36:D36"/>
    <mergeCell ref="E36:H36"/>
    <mergeCell ref="I36:J36"/>
    <mergeCell ref="L36:M36"/>
    <mergeCell ref="O36:P36"/>
    <mergeCell ref="A38:B38"/>
    <mergeCell ref="A1:Q1"/>
    <mergeCell ref="B2:D2"/>
    <mergeCell ref="B3:I3"/>
    <mergeCell ref="A5:B5"/>
    <mergeCell ref="C5:D5"/>
    <mergeCell ref="E5:F5"/>
    <mergeCell ref="G5:H5"/>
    <mergeCell ref="I5:J5"/>
    <mergeCell ref="K5:K6"/>
    <mergeCell ref="L5:M5"/>
    <mergeCell ref="N5:O5"/>
    <mergeCell ref="P5:Q5"/>
    <mergeCell ref="C38:D38"/>
    <mergeCell ref="E38:F38"/>
    <mergeCell ref="G38:H38"/>
  </mergeCells>
  <phoneticPr fontId="3" type="noConversion"/>
  <pageMargins left="0.15748031496062992" right="0.15748031496062992" top="0.31496062992125984" bottom="0.19685039370078741" header="0.35433070866141736" footer="0.19685039370078741"/>
  <pageSetup paperSize="9" scale="90" orientation="landscape" horizontalDpi="4294967293" verticalDpi="4294967293" r:id="rId1"/>
  <headerFooter alignWithMargins="0"/>
  <rowBreaks count="1" manualBreakCount="1">
    <brk id="36" max="17" man="1"/>
  </rowBreaks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78"/>
  <sheetViews>
    <sheetView view="pageBreakPreview" topLeftCell="A22" zoomScaleNormal="100" zoomScaleSheetLayoutView="100" workbookViewId="0">
      <selection activeCell="M25" sqref="M25"/>
    </sheetView>
  </sheetViews>
  <sheetFormatPr defaultColWidth="8.88671875" defaultRowHeight="18.75"/>
  <cols>
    <col min="1" max="1" width="10.5546875" style="184" customWidth="1"/>
    <col min="2" max="2" width="8.77734375" style="184" customWidth="1"/>
    <col min="3" max="3" width="4.77734375" style="184" customWidth="1"/>
    <col min="4" max="4" width="4.77734375" style="204" customWidth="1"/>
    <col min="5" max="5" width="5.77734375" style="184" customWidth="1"/>
    <col min="6" max="6" width="4.77734375" style="184" customWidth="1"/>
    <col min="7" max="7" width="5.109375" style="184" customWidth="1"/>
    <col min="8" max="8" width="4.77734375" style="184" customWidth="1"/>
    <col min="9" max="10" width="5.77734375" style="184" customWidth="1"/>
    <col min="11" max="11" width="8.6640625" style="184" customWidth="1"/>
    <col min="12" max="12" width="12.109375" style="75" customWidth="1"/>
    <col min="13" max="13" width="8.77734375" style="75" customWidth="1"/>
    <col min="14" max="17" width="5.21875" style="75" customWidth="1"/>
    <col min="18" max="18" width="9.33203125" style="184" customWidth="1"/>
    <col min="19" max="16384" width="8.88671875" style="75"/>
  </cols>
  <sheetData>
    <row r="1" spans="1:24" ht="21.75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75"/>
    </row>
    <row r="2" spans="1:24" ht="16.5" customHeight="1">
      <c r="A2" s="76" t="s">
        <v>32</v>
      </c>
      <c r="B2" s="572" t="s">
        <v>173</v>
      </c>
      <c r="C2" s="572"/>
      <c r="D2" s="572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7"/>
    </row>
    <row r="3" spans="1:24" ht="16.5" customHeight="1">
      <c r="A3" s="79" t="s">
        <v>33</v>
      </c>
      <c r="B3" s="573">
        <f>'18.02.19'!C3</f>
        <v>43515</v>
      </c>
      <c r="C3" s="573"/>
      <c r="D3" s="573"/>
      <c r="E3" s="573"/>
      <c r="F3" s="573"/>
      <c r="G3" s="573"/>
      <c r="H3" s="77"/>
      <c r="I3" s="77"/>
      <c r="J3" s="77"/>
      <c r="K3" s="77"/>
      <c r="O3" s="80" t="s">
        <v>34</v>
      </c>
      <c r="R3" s="77"/>
    </row>
    <row r="4" spans="1:24" ht="6" customHeight="1" thickBot="1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R4" s="77"/>
    </row>
    <row r="5" spans="1:24" s="83" customFormat="1" ht="12.75" customHeight="1">
      <c r="A5" s="574" t="s">
        <v>35</v>
      </c>
      <c r="B5" s="575"/>
      <c r="C5" s="576" t="s">
        <v>36</v>
      </c>
      <c r="D5" s="577"/>
      <c r="E5" s="578">
        <v>60</v>
      </c>
      <c r="F5" s="579"/>
      <c r="G5" s="580" t="s">
        <v>37</v>
      </c>
      <c r="H5" s="581"/>
      <c r="I5" s="578">
        <v>0</v>
      </c>
      <c r="J5" s="601"/>
      <c r="K5" s="583" t="s">
        <v>38</v>
      </c>
      <c r="L5" s="585" t="s">
        <v>39</v>
      </c>
      <c r="M5" s="586"/>
      <c r="N5" s="587" t="s">
        <v>40</v>
      </c>
      <c r="O5" s="588"/>
      <c r="P5" s="589">
        <v>60</v>
      </c>
      <c r="Q5" s="590"/>
      <c r="R5" s="583" t="s">
        <v>38</v>
      </c>
    </row>
    <row r="6" spans="1:24" s="83" customFormat="1" ht="12.75" customHeight="1" thickBot="1">
      <c r="A6" s="84" t="s">
        <v>41</v>
      </c>
      <c r="B6" s="85" t="s">
        <v>42</v>
      </c>
      <c r="C6" s="167" t="s">
        <v>59</v>
      </c>
      <c r="D6" s="168" t="s">
        <v>44</v>
      </c>
      <c r="E6" s="167" t="s">
        <v>47</v>
      </c>
      <c r="F6" s="88" t="s">
        <v>46</v>
      </c>
      <c r="G6" s="169" t="s">
        <v>59</v>
      </c>
      <c r="H6" s="170" t="s">
        <v>44</v>
      </c>
      <c r="I6" s="167" t="s">
        <v>47</v>
      </c>
      <c r="J6" s="167" t="s">
        <v>46</v>
      </c>
      <c r="K6" s="591"/>
      <c r="L6" s="84" t="s">
        <v>41</v>
      </c>
      <c r="M6" s="85" t="s">
        <v>48</v>
      </c>
      <c r="N6" s="85" t="s">
        <v>43</v>
      </c>
      <c r="O6" s="86" t="s">
        <v>44</v>
      </c>
      <c r="P6" s="85" t="s">
        <v>45</v>
      </c>
      <c r="Q6" s="87" t="s">
        <v>46</v>
      </c>
      <c r="R6" s="591"/>
    </row>
    <row r="7" spans="1:24" s="83" customFormat="1" ht="12.75" customHeight="1">
      <c r="A7" s="91" t="s">
        <v>428</v>
      </c>
      <c r="B7" s="92" t="s">
        <v>429</v>
      </c>
      <c r="C7" s="93">
        <v>70</v>
      </c>
      <c r="D7" s="94">
        <f t="shared" ref="D7:D15" si="0">$E$5*C7/1000</f>
        <v>4.2</v>
      </c>
      <c r="E7" s="95">
        <v>1726</v>
      </c>
      <c r="F7" s="96">
        <f>C7*E7/1000</f>
        <v>120.82</v>
      </c>
      <c r="G7" s="97">
        <v>110</v>
      </c>
      <c r="H7" s="98">
        <f>$I$5*G7/1000</f>
        <v>0</v>
      </c>
      <c r="I7" s="99">
        <f>E7</f>
        <v>1726</v>
      </c>
      <c r="J7" s="100">
        <f>I7*G7/1000</f>
        <v>189.86</v>
      </c>
      <c r="K7" s="101"/>
      <c r="L7" s="91" t="s">
        <v>139</v>
      </c>
      <c r="M7" s="92" t="s">
        <v>140</v>
      </c>
      <c r="N7" s="93">
        <v>70</v>
      </c>
      <c r="O7" s="102">
        <f t="shared" ref="O7:O25" si="1">$P$5*N7/1000</f>
        <v>4.2</v>
      </c>
      <c r="P7" s="95">
        <v>1726</v>
      </c>
      <c r="Q7" s="96">
        <f t="shared" ref="Q7:Q21" si="2">N7*P7/1000</f>
        <v>120.82</v>
      </c>
      <c r="R7" s="205"/>
    </row>
    <row r="8" spans="1:24" s="83" customFormat="1" ht="12.75" customHeight="1">
      <c r="A8" s="103"/>
      <c r="B8" s="104" t="s">
        <v>430</v>
      </c>
      <c r="C8" s="105">
        <v>3</v>
      </c>
      <c r="D8" s="94">
        <f t="shared" si="0"/>
        <v>0.18</v>
      </c>
      <c r="E8" s="106">
        <v>2470</v>
      </c>
      <c r="F8" s="107">
        <f>C8*E8/1000</f>
        <v>7.41</v>
      </c>
      <c r="G8" s="108">
        <v>3</v>
      </c>
      <c r="H8" s="109">
        <f>$I$5*G8/1000</f>
        <v>0</v>
      </c>
      <c r="I8" s="110">
        <f>E8</f>
        <v>2470</v>
      </c>
      <c r="J8" s="111">
        <f>I8*G8/1000</f>
        <v>7.41</v>
      </c>
      <c r="K8" s="112"/>
      <c r="L8" s="103"/>
      <c r="M8" s="104" t="s">
        <v>141</v>
      </c>
      <c r="N8" s="105">
        <v>3</v>
      </c>
      <c r="O8" s="102">
        <f t="shared" si="1"/>
        <v>0.18</v>
      </c>
      <c r="P8" s="106">
        <v>2240</v>
      </c>
      <c r="Q8" s="107">
        <f t="shared" si="2"/>
        <v>6.72</v>
      </c>
      <c r="R8" s="112"/>
    </row>
    <row r="9" spans="1:24" s="83" customFormat="1" ht="12.75" customHeight="1">
      <c r="A9" s="103" t="s">
        <v>175</v>
      </c>
      <c r="B9" s="104" t="s">
        <v>176</v>
      </c>
      <c r="C9" s="105">
        <v>15</v>
      </c>
      <c r="D9" s="94">
        <f t="shared" si="0"/>
        <v>0.9</v>
      </c>
      <c r="E9" s="116">
        <v>3320</v>
      </c>
      <c r="F9" s="107">
        <f>C9*E9/1000</f>
        <v>49.8</v>
      </c>
      <c r="G9" s="108"/>
      <c r="H9" s="109">
        <f>$I$5*G9/1000</f>
        <v>0</v>
      </c>
      <c r="I9" s="110">
        <f>E9</f>
        <v>3320</v>
      </c>
      <c r="J9" s="111">
        <f>I9*G9/1000</f>
        <v>0</v>
      </c>
      <c r="K9" s="112"/>
      <c r="L9" s="103" t="s">
        <v>175</v>
      </c>
      <c r="M9" s="104" t="s">
        <v>176</v>
      </c>
      <c r="N9" s="105">
        <v>15</v>
      </c>
      <c r="O9" s="102">
        <f t="shared" si="1"/>
        <v>0.9</v>
      </c>
      <c r="P9" s="116">
        <v>3320</v>
      </c>
      <c r="Q9" s="107">
        <f t="shared" si="2"/>
        <v>49.8</v>
      </c>
      <c r="R9" s="112"/>
    </row>
    <row r="10" spans="1:24" s="83" customFormat="1" ht="12.75" customHeight="1">
      <c r="A10" s="103"/>
      <c r="B10" s="104"/>
      <c r="C10" s="105"/>
      <c r="D10" s="94">
        <f t="shared" si="0"/>
        <v>0</v>
      </c>
      <c r="E10" s="106"/>
      <c r="F10" s="107">
        <f>C10*E10/1000</f>
        <v>0</v>
      </c>
      <c r="G10" s="108"/>
      <c r="H10" s="109">
        <f>$I$5*G10/1000</f>
        <v>0</v>
      </c>
      <c r="I10" s="107">
        <f>E10</f>
        <v>0</v>
      </c>
      <c r="J10" s="111">
        <f>I10*G10/1000</f>
        <v>0</v>
      </c>
      <c r="K10" s="112"/>
      <c r="L10" s="103"/>
      <c r="M10" s="104"/>
      <c r="N10" s="117"/>
      <c r="O10" s="102">
        <f t="shared" si="1"/>
        <v>0</v>
      </c>
      <c r="P10" s="111"/>
      <c r="Q10" s="111">
        <f t="shared" si="2"/>
        <v>0</v>
      </c>
      <c r="R10" s="112"/>
    </row>
    <row r="11" spans="1:24" s="83" customFormat="1" ht="12.75" customHeight="1">
      <c r="A11" s="103" t="s">
        <v>318</v>
      </c>
      <c r="B11" s="104" t="s">
        <v>264</v>
      </c>
      <c r="C11" s="105">
        <v>35</v>
      </c>
      <c r="D11" s="94">
        <f>$E$5*C11/1000</f>
        <v>2.1</v>
      </c>
      <c r="E11" s="106">
        <v>1080</v>
      </c>
      <c r="F11" s="107">
        <f t="shared" ref="F11:F21" si="3">C11*E11/1000</f>
        <v>37.799999999999997</v>
      </c>
      <c r="G11" s="108"/>
      <c r="H11" s="109">
        <f t="shared" ref="H11:H28" si="4">$I$5*G11/1000</f>
        <v>0</v>
      </c>
      <c r="I11" s="107">
        <f t="shared" ref="I11:I28" si="5">E11</f>
        <v>1080</v>
      </c>
      <c r="J11" s="111">
        <f t="shared" ref="J11:J28" si="6">I11*G11/1000</f>
        <v>0</v>
      </c>
      <c r="K11" s="112"/>
      <c r="L11" s="103" t="s">
        <v>443</v>
      </c>
      <c r="M11" s="104" t="s">
        <v>444</v>
      </c>
      <c r="N11" s="117">
        <v>32</v>
      </c>
      <c r="O11" s="102">
        <f>$P$5*N11/2000</f>
        <v>0.96</v>
      </c>
      <c r="P11" s="111">
        <v>4970</v>
      </c>
      <c r="Q11" s="111">
        <f>N11*P11/2000</f>
        <v>79.52</v>
      </c>
      <c r="R11" s="112"/>
    </row>
    <row r="12" spans="1:24" s="83" customFormat="1" ht="12.75" customHeight="1">
      <c r="A12" s="103"/>
      <c r="B12" s="104" t="s">
        <v>319</v>
      </c>
      <c r="C12" s="105">
        <v>3</v>
      </c>
      <c r="D12" s="94">
        <f>$E$5*C12/1000</f>
        <v>0.18</v>
      </c>
      <c r="E12" s="106">
        <v>3670</v>
      </c>
      <c r="F12" s="107">
        <f>C12*E12/1000</f>
        <v>11.01</v>
      </c>
      <c r="G12" s="108"/>
      <c r="H12" s="109">
        <f t="shared" si="4"/>
        <v>0</v>
      </c>
      <c r="I12" s="107">
        <f t="shared" si="5"/>
        <v>3670</v>
      </c>
      <c r="J12" s="111">
        <f t="shared" si="6"/>
        <v>0</v>
      </c>
      <c r="K12" s="112"/>
      <c r="L12" s="103"/>
      <c r="M12" s="104" t="s">
        <v>445</v>
      </c>
      <c r="N12" s="117">
        <v>10</v>
      </c>
      <c r="O12" s="102">
        <f t="shared" si="1"/>
        <v>0.6</v>
      </c>
      <c r="P12" s="111">
        <v>2850</v>
      </c>
      <c r="Q12" s="111">
        <f t="shared" si="2"/>
        <v>28.5</v>
      </c>
      <c r="R12" s="112"/>
      <c r="S12" s="207"/>
      <c r="T12" s="208"/>
      <c r="U12" s="208"/>
      <c r="V12" s="209"/>
      <c r="W12" s="207"/>
      <c r="X12" s="208"/>
    </row>
    <row r="13" spans="1:24" s="83" customFormat="1" ht="12.75" customHeight="1">
      <c r="A13" s="103" t="s">
        <v>351</v>
      </c>
      <c r="B13" s="104" t="s">
        <v>294</v>
      </c>
      <c r="C13" s="105">
        <v>16</v>
      </c>
      <c r="D13" s="94">
        <f>$E$5*C13/1000</f>
        <v>0.96</v>
      </c>
      <c r="E13" s="106">
        <v>5120</v>
      </c>
      <c r="F13" s="107">
        <f t="shared" si="3"/>
        <v>81.92</v>
      </c>
      <c r="G13" s="108"/>
      <c r="H13" s="109">
        <f t="shared" si="4"/>
        <v>0</v>
      </c>
      <c r="I13" s="107">
        <f t="shared" si="5"/>
        <v>5120</v>
      </c>
      <c r="J13" s="111">
        <f t="shared" si="6"/>
        <v>0</v>
      </c>
      <c r="K13" s="112"/>
      <c r="L13" s="103"/>
      <c r="M13" s="104" t="s">
        <v>272</v>
      </c>
      <c r="N13" s="117">
        <v>25</v>
      </c>
      <c r="O13" s="102">
        <f t="shared" si="1"/>
        <v>1.5</v>
      </c>
      <c r="P13" s="111">
        <v>3390</v>
      </c>
      <c r="Q13" s="111">
        <f t="shared" si="2"/>
        <v>84.75</v>
      </c>
      <c r="R13" s="112"/>
      <c r="S13" s="207"/>
      <c r="T13" s="208"/>
      <c r="U13" s="208"/>
      <c r="V13" s="209"/>
      <c r="W13" s="207"/>
      <c r="X13" s="208"/>
    </row>
    <row r="14" spans="1:24" s="83" customFormat="1" ht="12.75" customHeight="1">
      <c r="A14" s="103"/>
      <c r="B14" s="104" t="s">
        <v>267</v>
      </c>
      <c r="C14" s="105">
        <v>16</v>
      </c>
      <c r="D14" s="94">
        <f t="shared" si="0"/>
        <v>0.96</v>
      </c>
      <c r="E14" s="106">
        <v>1620</v>
      </c>
      <c r="F14" s="107">
        <f>C14*E14/1000</f>
        <v>25.92</v>
      </c>
      <c r="G14" s="108"/>
      <c r="H14" s="109">
        <f t="shared" si="4"/>
        <v>0</v>
      </c>
      <c r="I14" s="107">
        <f t="shared" si="5"/>
        <v>1620</v>
      </c>
      <c r="J14" s="111">
        <f t="shared" si="6"/>
        <v>0</v>
      </c>
      <c r="K14" s="112"/>
      <c r="L14" s="103"/>
      <c r="M14" s="104"/>
      <c r="N14" s="117"/>
      <c r="O14" s="102">
        <f>$P$5*N14/3000</f>
        <v>0</v>
      </c>
      <c r="P14" s="111"/>
      <c r="Q14" s="111">
        <f>N14*P14/3000</f>
        <v>0</v>
      </c>
      <c r="R14" s="112"/>
      <c r="S14" s="207"/>
      <c r="T14" s="208"/>
      <c r="U14" s="208"/>
      <c r="V14" s="209"/>
      <c r="W14" s="207"/>
      <c r="X14" s="208"/>
    </row>
    <row r="15" spans="1:24" s="83" customFormat="1" ht="12.75" customHeight="1">
      <c r="A15" s="103"/>
      <c r="B15" s="104" t="s">
        <v>138</v>
      </c>
      <c r="C15" s="105">
        <v>8</v>
      </c>
      <c r="D15" s="94">
        <f t="shared" si="0"/>
        <v>0.48</v>
      </c>
      <c r="E15" s="106">
        <v>1240</v>
      </c>
      <c r="F15" s="107">
        <f>C15*E15/1000</f>
        <v>9.92</v>
      </c>
      <c r="G15" s="108"/>
      <c r="H15" s="109">
        <f t="shared" si="4"/>
        <v>0</v>
      </c>
      <c r="I15" s="107">
        <f t="shared" si="5"/>
        <v>1240</v>
      </c>
      <c r="J15" s="111">
        <f t="shared" si="6"/>
        <v>0</v>
      </c>
      <c r="K15" s="112"/>
      <c r="L15" s="103" t="s">
        <v>448</v>
      </c>
      <c r="M15" s="104" t="s">
        <v>446</v>
      </c>
      <c r="N15" s="117">
        <v>16</v>
      </c>
      <c r="O15" s="102">
        <f t="shared" si="1"/>
        <v>0.96</v>
      </c>
      <c r="P15" s="111">
        <v>25520</v>
      </c>
      <c r="Q15" s="111">
        <f t="shared" si="2"/>
        <v>408.32</v>
      </c>
      <c r="R15" s="112"/>
    </row>
    <row r="16" spans="1:24" s="83" customFormat="1" ht="12.75" customHeight="1">
      <c r="A16" s="103"/>
      <c r="B16" s="104"/>
      <c r="C16" s="105">
        <v>5</v>
      </c>
      <c r="D16" s="94">
        <f t="shared" ref="D16:D17" si="7">$E$5*C16/1000</f>
        <v>0.3</v>
      </c>
      <c r="E16" s="106"/>
      <c r="F16" s="107">
        <f t="shared" si="3"/>
        <v>0</v>
      </c>
      <c r="G16" s="108"/>
      <c r="H16" s="109">
        <f t="shared" si="4"/>
        <v>0</v>
      </c>
      <c r="I16" s="107">
        <f t="shared" si="5"/>
        <v>0</v>
      </c>
      <c r="J16" s="111">
        <f t="shared" si="6"/>
        <v>0</v>
      </c>
      <c r="K16" s="112"/>
      <c r="L16" s="103"/>
      <c r="M16" s="104" t="s">
        <v>447</v>
      </c>
      <c r="N16" s="117">
        <v>34</v>
      </c>
      <c r="O16" s="102">
        <f t="shared" si="1"/>
        <v>2.04</v>
      </c>
      <c r="P16" s="111"/>
      <c r="Q16" s="111">
        <f t="shared" si="2"/>
        <v>0</v>
      </c>
      <c r="R16" s="112"/>
    </row>
    <row r="17" spans="1:22" s="83" customFormat="1" ht="12.75" customHeight="1">
      <c r="A17" s="103" t="s">
        <v>436</v>
      </c>
      <c r="B17" s="104" t="s">
        <v>309</v>
      </c>
      <c r="C17" s="105">
        <v>50</v>
      </c>
      <c r="D17" s="94">
        <f t="shared" si="7"/>
        <v>3</v>
      </c>
      <c r="E17" s="106">
        <v>2030</v>
      </c>
      <c r="F17" s="107">
        <f t="shared" si="3"/>
        <v>101.5</v>
      </c>
      <c r="G17" s="108"/>
      <c r="H17" s="109">
        <f t="shared" si="4"/>
        <v>0</v>
      </c>
      <c r="I17" s="107">
        <f t="shared" si="5"/>
        <v>2030</v>
      </c>
      <c r="J17" s="111">
        <f t="shared" si="6"/>
        <v>0</v>
      </c>
      <c r="K17" s="112"/>
      <c r="L17" s="103"/>
      <c r="M17" s="104" t="s">
        <v>449</v>
      </c>
      <c r="N17" s="117">
        <v>34</v>
      </c>
      <c r="O17" s="102">
        <f t="shared" si="1"/>
        <v>2.04</v>
      </c>
      <c r="P17" s="111"/>
      <c r="Q17" s="111">
        <f t="shared" si="2"/>
        <v>0</v>
      </c>
      <c r="R17" s="112"/>
    </row>
    <row r="18" spans="1:22" s="83" customFormat="1" ht="12.75" customHeight="1">
      <c r="A18" s="103"/>
      <c r="B18" s="104" t="s">
        <v>434</v>
      </c>
      <c r="C18" s="105">
        <v>17</v>
      </c>
      <c r="D18" s="94">
        <f>$E$5*C18/1000</f>
        <v>1.02</v>
      </c>
      <c r="E18" s="106">
        <v>10580</v>
      </c>
      <c r="F18" s="107">
        <f t="shared" si="3"/>
        <v>179.86</v>
      </c>
      <c r="G18" s="108"/>
      <c r="H18" s="109">
        <f t="shared" si="4"/>
        <v>0</v>
      </c>
      <c r="I18" s="107">
        <f t="shared" si="5"/>
        <v>10580</v>
      </c>
      <c r="J18" s="111">
        <f>I18*G18/1000</f>
        <v>0</v>
      </c>
      <c r="K18" s="112"/>
      <c r="L18" s="103"/>
      <c r="M18" s="104"/>
      <c r="N18" s="117"/>
      <c r="O18" s="102">
        <f t="shared" si="1"/>
        <v>0</v>
      </c>
      <c r="P18" s="111"/>
      <c r="Q18" s="111">
        <f t="shared" si="2"/>
        <v>0</v>
      </c>
      <c r="R18" s="112"/>
    </row>
    <row r="19" spans="1:22" s="83" customFormat="1" ht="12.75" customHeight="1">
      <c r="A19" s="103"/>
      <c r="B19" s="104" t="s">
        <v>267</v>
      </c>
      <c r="C19" s="105">
        <v>3</v>
      </c>
      <c r="D19" s="94">
        <f t="shared" ref="D19:D25" si="8">$E$5*C19/1000</f>
        <v>0.18</v>
      </c>
      <c r="E19" s="106">
        <v>1620</v>
      </c>
      <c r="F19" s="107">
        <f t="shared" si="3"/>
        <v>4.8600000000000003</v>
      </c>
      <c r="G19" s="108"/>
      <c r="H19" s="109">
        <f t="shared" si="4"/>
        <v>0</v>
      </c>
      <c r="I19" s="107">
        <f t="shared" si="5"/>
        <v>1620</v>
      </c>
      <c r="J19" s="111">
        <f>I19*G19/1000</f>
        <v>0</v>
      </c>
      <c r="K19" s="112"/>
      <c r="L19" s="103" t="s">
        <v>450</v>
      </c>
      <c r="M19" s="104" t="s">
        <v>454</v>
      </c>
      <c r="N19" s="117">
        <v>50</v>
      </c>
      <c r="O19" s="102">
        <f t="shared" si="1"/>
        <v>3</v>
      </c>
      <c r="P19" s="111">
        <v>1080</v>
      </c>
      <c r="Q19" s="111">
        <f t="shared" si="2"/>
        <v>54</v>
      </c>
      <c r="R19" s="112"/>
    </row>
    <row r="20" spans="1:22" s="83" customFormat="1" ht="12.75" customHeight="1">
      <c r="A20" s="103"/>
      <c r="B20" s="104" t="s">
        <v>435</v>
      </c>
      <c r="C20" s="105">
        <v>5</v>
      </c>
      <c r="D20" s="94">
        <f t="shared" si="8"/>
        <v>0.3</v>
      </c>
      <c r="E20" s="106">
        <v>1240</v>
      </c>
      <c r="F20" s="107">
        <f t="shared" si="3"/>
        <v>6.2</v>
      </c>
      <c r="G20" s="108"/>
      <c r="H20" s="109">
        <f t="shared" si="4"/>
        <v>0</v>
      </c>
      <c r="I20" s="107">
        <f t="shared" si="5"/>
        <v>1240</v>
      </c>
      <c r="J20" s="111">
        <f t="shared" si="6"/>
        <v>0</v>
      </c>
      <c r="K20" s="112"/>
      <c r="L20" s="103"/>
      <c r="M20" s="104" t="s">
        <v>411</v>
      </c>
      <c r="N20" s="117">
        <v>25</v>
      </c>
      <c r="O20" s="102">
        <f t="shared" si="1"/>
        <v>1.5</v>
      </c>
      <c r="P20" s="111">
        <v>1080</v>
      </c>
      <c r="Q20" s="111">
        <f t="shared" si="2"/>
        <v>27</v>
      </c>
      <c r="R20" s="112"/>
    </row>
    <row r="21" spans="1:22" s="83" customFormat="1" ht="12.75" customHeight="1">
      <c r="A21" s="103"/>
      <c r="B21" s="104"/>
      <c r="C21" s="105"/>
      <c r="D21" s="94">
        <f t="shared" si="8"/>
        <v>0</v>
      </c>
      <c r="E21" s="106"/>
      <c r="F21" s="107">
        <f t="shared" si="3"/>
        <v>0</v>
      </c>
      <c r="G21" s="108"/>
      <c r="H21" s="109">
        <f t="shared" si="4"/>
        <v>0</v>
      </c>
      <c r="I21" s="107">
        <f t="shared" si="5"/>
        <v>0</v>
      </c>
      <c r="J21" s="111">
        <f>I21*G21/1000</f>
        <v>0</v>
      </c>
      <c r="K21" s="112"/>
      <c r="L21" s="103"/>
      <c r="M21" s="104" t="s">
        <v>455</v>
      </c>
      <c r="N21" s="105">
        <v>8</v>
      </c>
      <c r="O21" s="102">
        <f t="shared" si="1"/>
        <v>0.48</v>
      </c>
      <c r="P21" s="111">
        <v>1620</v>
      </c>
      <c r="Q21" s="111">
        <f t="shared" si="2"/>
        <v>12.96</v>
      </c>
      <c r="R21" s="112"/>
    </row>
    <row r="22" spans="1:22" s="83" customFormat="1" ht="12.75" customHeight="1">
      <c r="A22" s="399"/>
      <c r="B22" s="104"/>
      <c r="C22" s="105"/>
      <c r="D22" s="94">
        <f t="shared" si="8"/>
        <v>0</v>
      </c>
      <c r="E22" s="106"/>
      <c r="F22" s="107">
        <f t="shared" ref="F22:F32" si="9">C22*E22/1000</f>
        <v>0</v>
      </c>
      <c r="G22" s="108"/>
      <c r="H22" s="109">
        <f t="shared" si="4"/>
        <v>0</v>
      </c>
      <c r="I22" s="107">
        <f t="shared" si="5"/>
        <v>0</v>
      </c>
      <c r="J22" s="111">
        <f>I22*G22/1000</f>
        <v>0</v>
      </c>
      <c r="K22" s="112"/>
      <c r="L22" s="103"/>
      <c r="M22" s="104"/>
      <c r="N22" s="105"/>
      <c r="O22" s="102">
        <f t="shared" si="1"/>
        <v>0</v>
      </c>
      <c r="P22" s="116"/>
      <c r="Q22" s="107">
        <f t="shared" ref="Q22:Q25" si="10">N22*P22/450</f>
        <v>0</v>
      </c>
      <c r="R22" s="112"/>
    </row>
    <row r="23" spans="1:22" s="83" customFormat="1" ht="12.75" customHeight="1">
      <c r="A23" s="103"/>
      <c r="B23" s="104"/>
      <c r="C23" s="105"/>
      <c r="D23" s="94">
        <f t="shared" si="8"/>
        <v>0</v>
      </c>
      <c r="E23" s="106"/>
      <c r="F23" s="107">
        <f t="shared" si="9"/>
        <v>0</v>
      </c>
      <c r="G23" s="108"/>
      <c r="H23" s="109">
        <f t="shared" si="4"/>
        <v>0</v>
      </c>
      <c r="I23" s="107">
        <f t="shared" si="5"/>
        <v>0</v>
      </c>
      <c r="J23" s="111">
        <f t="shared" si="6"/>
        <v>0</v>
      </c>
      <c r="K23" s="112"/>
      <c r="L23" s="103"/>
      <c r="M23" s="104"/>
      <c r="N23" s="105"/>
      <c r="O23" s="102">
        <f t="shared" si="1"/>
        <v>0</v>
      </c>
      <c r="P23" s="106"/>
      <c r="Q23" s="107">
        <f t="shared" si="10"/>
        <v>0</v>
      </c>
      <c r="R23" s="112"/>
      <c r="S23" s="90"/>
      <c r="T23" s="90"/>
      <c r="U23" s="90"/>
      <c r="V23" s="90"/>
    </row>
    <row r="24" spans="1:22" s="83" customFormat="1" ht="12.75" customHeight="1">
      <c r="A24" s="217" t="s">
        <v>483</v>
      </c>
      <c r="B24" s="218" t="s">
        <v>462</v>
      </c>
      <c r="C24" s="219"/>
      <c r="D24" s="216"/>
      <c r="E24" s="106"/>
      <c r="F24" s="220"/>
      <c r="G24" s="108"/>
      <c r="H24" s="109"/>
      <c r="I24" s="107"/>
      <c r="J24" s="111">
        <f t="shared" si="6"/>
        <v>0</v>
      </c>
      <c r="K24" s="112"/>
      <c r="L24" s="103"/>
      <c r="M24" s="104"/>
      <c r="N24" s="105"/>
      <c r="O24" s="102">
        <f t="shared" si="1"/>
        <v>0</v>
      </c>
      <c r="P24" s="116"/>
      <c r="Q24" s="107">
        <f t="shared" si="10"/>
        <v>0</v>
      </c>
      <c r="R24" s="112"/>
      <c r="S24" s="90"/>
      <c r="T24" s="90"/>
      <c r="U24" s="90"/>
      <c r="V24" s="90"/>
    </row>
    <row r="25" spans="1:22" s="83" customFormat="1" ht="12.75" customHeight="1">
      <c r="A25" s="103" t="s">
        <v>200</v>
      </c>
      <c r="B25" s="104"/>
      <c r="C25" s="105"/>
      <c r="D25" s="94">
        <f t="shared" si="8"/>
        <v>0</v>
      </c>
      <c r="E25" s="106"/>
      <c r="F25" s="107">
        <f t="shared" si="9"/>
        <v>0</v>
      </c>
      <c r="G25" s="108"/>
      <c r="H25" s="109">
        <f t="shared" si="4"/>
        <v>0</v>
      </c>
      <c r="I25" s="107">
        <f t="shared" si="5"/>
        <v>0</v>
      </c>
      <c r="J25" s="111">
        <f t="shared" si="6"/>
        <v>0</v>
      </c>
      <c r="K25" s="112"/>
      <c r="L25" s="103"/>
      <c r="M25" s="104"/>
      <c r="N25" s="105"/>
      <c r="O25" s="102">
        <f t="shared" si="1"/>
        <v>0</v>
      </c>
      <c r="P25" s="106"/>
      <c r="Q25" s="107">
        <f t="shared" si="10"/>
        <v>0</v>
      </c>
      <c r="R25" s="112"/>
      <c r="S25" s="185"/>
      <c r="T25" s="208"/>
      <c r="U25" s="208"/>
      <c r="V25" s="90"/>
    </row>
    <row r="26" spans="1:22" s="83" customFormat="1" ht="12.75" customHeight="1">
      <c r="A26" s="103" t="s">
        <v>180</v>
      </c>
      <c r="B26" s="104"/>
      <c r="C26" s="105">
        <v>50</v>
      </c>
      <c r="D26" s="94">
        <f>$E$5*C26/1000</f>
        <v>3</v>
      </c>
      <c r="E26" s="116">
        <v>790</v>
      </c>
      <c r="F26" s="107">
        <f t="shared" si="9"/>
        <v>39.5</v>
      </c>
      <c r="G26" s="108"/>
      <c r="H26" s="109">
        <f t="shared" si="4"/>
        <v>0</v>
      </c>
      <c r="I26" s="107">
        <f t="shared" si="5"/>
        <v>790</v>
      </c>
      <c r="J26" s="111">
        <f t="shared" si="6"/>
        <v>0</v>
      </c>
      <c r="K26" s="112"/>
      <c r="L26" s="103"/>
      <c r="M26" s="104"/>
      <c r="N26" s="105"/>
      <c r="O26" s="102">
        <f t="shared" ref="O26:O28" si="11">$P$5*N26/1000</f>
        <v>0</v>
      </c>
      <c r="P26" s="116"/>
      <c r="Q26" s="107">
        <f>N26*P26/450</f>
        <v>0</v>
      </c>
      <c r="R26" s="112"/>
      <c r="S26" s="185"/>
      <c r="T26" s="208"/>
      <c r="U26" s="208"/>
      <c r="V26" s="90"/>
    </row>
    <row r="27" spans="1:22" s="83" customFormat="1" ht="12.75" customHeight="1">
      <c r="A27" s="125" t="s">
        <v>179</v>
      </c>
      <c r="B27" s="126"/>
      <c r="C27" s="191">
        <v>6</v>
      </c>
      <c r="D27" s="94">
        <f>$E$5*C27/1000</f>
        <v>0.36</v>
      </c>
      <c r="E27" s="192">
        <v>11240</v>
      </c>
      <c r="F27" s="378">
        <f t="shared" si="9"/>
        <v>67.44</v>
      </c>
      <c r="G27" s="379"/>
      <c r="H27" s="376">
        <f t="shared" si="4"/>
        <v>0</v>
      </c>
      <c r="I27" s="378">
        <f t="shared" si="5"/>
        <v>11240</v>
      </c>
      <c r="J27" s="380">
        <f t="shared" si="6"/>
        <v>0</v>
      </c>
      <c r="K27" s="381"/>
      <c r="L27" s="103"/>
      <c r="M27" s="104"/>
      <c r="N27" s="105"/>
      <c r="O27" s="102">
        <f t="shared" si="11"/>
        <v>0</v>
      </c>
      <c r="P27" s="106"/>
      <c r="Q27" s="220">
        <f>N27*P27/1000</f>
        <v>0</v>
      </c>
      <c r="R27" s="455"/>
      <c r="S27" s="185"/>
      <c r="T27" s="208"/>
      <c r="U27" s="208"/>
      <c r="V27" s="90"/>
    </row>
    <row r="28" spans="1:22" s="83" customFormat="1" ht="12.75" customHeight="1">
      <c r="A28" s="373" t="s">
        <v>330</v>
      </c>
      <c r="B28" s="374"/>
      <c r="C28" s="375">
        <v>1000</v>
      </c>
      <c r="D28" s="376">
        <f t="shared" ref="D28" si="12">$E$5*C28/1000</f>
        <v>60</v>
      </c>
      <c r="E28" s="377">
        <v>240</v>
      </c>
      <c r="F28" s="378">
        <f t="shared" si="9"/>
        <v>240</v>
      </c>
      <c r="G28" s="379"/>
      <c r="H28" s="376">
        <f t="shared" si="4"/>
        <v>0</v>
      </c>
      <c r="I28" s="378">
        <f t="shared" si="5"/>
        <v>240</v>
      </c>
      <c r="J28" s="380">
        <f t="shared" si="6"/>
        <v>0</v>
      </c>
      <c r="K28" s="381"/>
      <c r="L28" s="217"/>
      <c r="M28" s="218"/>
      <c r="N28" s="219"/>
      <c r="O28" s="216">
        <f t="shared" si="11"/>
        <v>0</v>
      </c>
      <c r="P28" s="106"/>
      <c r="Q28" s="220">
        <f>N28*P28/1000</f>
        <v>0</v>
      </c>
      <c r="R28" s="426"/>
      <c r="S28" s="90"/>
      <c r="T28" s="90"/>
      <c r="U28" s="90"/>
      <c r="V28" s="90"/>
    </row>
    <row r="29" spans="1:22" s="83" customFormat="1" ht="12.75" customHeight="1">
      <c r="A29" s="125" t="s">
        <v>30</v>
      </c>
      <c r="B29" s="126" t="s">
        <v>30</v>
      </c>
      <c r="C29" s="191">
        <v>30</v>
      </c>
      <c r="D29" s="94">
        <f>50*C29/1000</f>
        <v>1.5</v>
      </c>
      <c r="E29" s="192">
        <v>3300</v>
      </c>
      <c r="F29" s="224">
        <f t="shared" si="9"/>
        <v>99</v>
      </c>
      <c r="G29" s="388"/>
      <c r="H29" s="216">
        <f t="shared" ref="H29" si="13">$I$5*G29/1000</f>
        <v>0</v>
      </c>
      <c r="I29" s="220">
        <f t="shared" ref="I29" si="14">E29</f>
        <v>3300</v>
      </c>
      <c r="J29" s="223">
        <f t="shared" ref="J29:J33" si="15">I29*G29/1000</f>
        <v>0</v>
      </c>
      <c r="K29" s="214"/>
      <c r="L29" s="125" t="s">
        <v>30</v>
      </c>
      <c r="M29" s="126" t="s">
        <v>30</v>
      </c>
      <c r="N29" s="191">
        <v>30</v>
      </c>
      <c r="O29" s="94">
        <f>50*N29/1000</f>
        <v>1.5</v>
      </c>
      <c r="P29" s="192">
        <v>3300</v>
      </c>
      <c r="Q29" s="220">
        <f>N29*P29/1000</f>
        <v>99</v>
      </c>
      <c r="R29" s="426"/>
      <c r="S29" s="90"/>
      <c r="T29" s="90"/>
      <c r="U29" s="90"/>
      <c r="V29" s="90"/>
    </row>
    <row r="30" spans="1:22" s="83" customFormat="1" ht="12.75" customHeight="1">
      <c r="A30" s="125" t="s">
        <v>412</v>
      </c>
      <c r="B30" s="126" t="s">
        <v>412</v>
      </c>
      <c r="C30" s="191">
        <v>24</v>
      </c>
      <c r="D30" s="94">
        <f t="shared" ref="D30" si="16">$E$5*C30/1000</f>
        <v>1.44</v>
      </c>
      <c r="E30" s="192">
        <v>2260</v>
      </c>
      <c r="F30" s="224">
        <f t="shared" si="9"/>
        <v>54.24</v>
      </c>
      <c r="G30" s="388"/>
      <c r="H30" s="216"/>
      <c r="I30" s="220"/>
      <c r="J30" s="223">
        <f t="shared" si="15"/>
        <v>0</v>
      </c>
      <c r="K30" s="214"/>
      <c r="L30" s="125" t="s">
        <v>412</v>
      </c>
      <c r="M30" s="126" t="s">
        <v>154</v>
      </c>
      <c r="N30" s="191">
        <v>8</v>
      </c>
      <c r="O30" s="94">
        <f t="shared" ref="O30:O33" si="17">$E$5*N30/1000</f>
        <v>0.48</v>
      </c>
      <c r="P30" s="192">
        <v>3570</v>
      </c>
      <c r="Q30" s="224">
        <f t="shared" ref="Q30:Q31" si="18">N30*P30/1000</f>
        <v>28.56</v>
      </c>
      <c r="R30" s="426"/>
    </row>
    <row r="31" spans="1:22" s="83" customFormat="1" ht="12.75" customHeight="1">
      <c r="A31" s="457" t="s">
        <v>221</v>
      </c>
      <c r="B31" s="119"/>
      <c r="C31" s="186">
        <v>20</v>
      </c>
      <c r="D31" s="121">
        <f>$E$5*C31/1000</f>
        <v>1.2</v>
      </c>
      <c r="E31" s="187">
        <v>2100</v>
      </c>
      <c r="F31" s="213">
        <f>C31*E31/1000</f>
        <v>42</v>
      </c>
      <c r="G31" s="123"/>
      <c r="H31" s="121"/>
      <c r="I31" s="213"/>
      <c r="J31" s="122">
        <f t="shared" si="15"/>
        <v>0</v>
      </c>
      <c r="K31" s="352"/>
      <c r="L31" s="424" t="s">
        <v>464</v>
      </c>
      <c r="M31" s="393" t="s">
        <v>271</v>
      </c>
      <c r="N31" s="136">
        <v>8</v>
      </c>
      <c r="O31" s="94">
        <f t="shared" si="17"/>
        <v>0.48</v>
      </c>
      <c r="P31" s="111">
        <v>4750</v>
      </c>
      <c r="Q31" s="224">
        <f t="shared" si="18"/>
        <v>38</v>
      </c>
      <c r="R31" s="426"/>
    </row>
    <row r="32" spans="1:22" s="83" customFormat="1" ht="12.75" customHeight="1">
      <c r="A32" s="118" t="s">
        <v>437</v>
      </c>
      <c r="B32" s="119" t="s">
        <v>219</v>
      </c>
      <c r="C32" s="186">
        <v>17</v>
      </c>
      <c r="D32" s="121">
        <f>$E$5*C32/1000</f>
        <v>1.02</v>
      </c>
      <c r="E32" s="187">
        <v>7270</v>
      </c>
      <c r="F32" s="213">
        <f t="shared" si="9"/>
        <v>123.59</v>
      </c>
      <c r="G32" s="123"/>
      <c r="H32" s="121"/>
      <c r="I32" s="213"/>
      <c r="J32" s="122">
        <f t="shared" si="15"/>
        <v>0</v>
      </c>
      <c r="K32" s="352"/>
      <c r="L32" s="424"/>
      <c r="M32" s="393" t="s">
        <v>190</v>
      </c>
      <c r="N32" s="136"/>
      <c r="O32" s="94">
        <f t="shared" si="17"/>
        <v>0</v>
      </c>
      <c r="P32" s="111"/>
      <c r="Q32" s="111"/>
      <c r="R32" s="426"/>
    </row>
    <row r="33" spans="1:18" s="83" customFormat="1" ht="12.75" customHeight="1">
      <c r="A33" s="118"/>
      <c r="B33" s="119"/>
      <c r="C33" s="120">
        <v>25</v>
      </c>
      <c r="D33" s="121">
        <f>$E$5*C33/1500</f>
        <v>1</v>
      </c>
      <c r="E33" s="122"/>
      <c r="F33" s="213">
        <f>C33*E33/1000</f>
        <v>0</v>
      </c>
      <c r="G33" s="123"/>
      <c r="H33" s="121">
        <f t="shared" ref="H33" si="19">$I$5*G33/1000</f>
        <v>0</v>
      </c>
      <c r="I33" s="189"/>
      <c r="J33" s="122">
        <f t="shared" si="15"/>
        <v>0</v>
      </c>
      <c r="K33" s="124"/>
      <c r="L33" s="424" t="s">
        <v>203</v>
      </c>
      <c r="M33" s="393"/>
      <c r="N33" s="136"/>
      <c r="O33" s="94">
        <f t="shared" si="17"/>
        <v>0</v>
      </c>
      <c r="P33" s="111"/>
      <c r="Q33" s="111">
        <f t="shared" ref="Q33" si="20">N33*P33/1000</f>
        <v>0</v>
      </c>
      <c r="R33" s="214"/>
    </row>
    <row r="34" spans="1:18" s="83" customFormat="1" ht="12.75" customHeight="1">
      <c r="A34" s="103" t="s">
        <v>142</v>
      </c>
      <c r="B34" s="104"/>
      <c r="C34" s="117"/>
      <c r="D34" s="94"/>
      <c r="E34" s="111"/>
      <c r="F34" s="132">
        <f>SUM(F7:F33)</f>
        <v>1302.79</v>
      </c>
      <c r="G34" s="131"/>
      <c r="H34" s="111"/>
      <c r="I34" s="132"/>
      <c r="J34" s="132">
        <f>SUM(J7:J33)</f>
        <v>197.27</v>
      </c>
      <c r="K34" s="190"/>
      <c r="L34" s="394" t="s">
        <v>142</v>
      </c>
      <c r="M34" s="393"/>
      <c r="N34" s="136"/>
      <c r="O34" s="102"/>
      <c r="P34" s="111"/>
      <c r="Q34" s="107">
        <f>SUM(Q7:Q33)</f>
        <v>1037.9499999999998</v>
      </c>
      <c r="R34" s="214"/>
    </row>
    <row r="35" spans="1:18" s="83" customFormat="1" ht="12.75" customHeight="1" thickBot="1">
      <c r="A35" s="137" t="s">
        <v>143</v>
      </c>
      <c r="B35" s="138"/>
      <c r="C35" s="139"/>
      <c r="D35" s="140"/>
      <c r="E35" s="141"/>
      <c r="F35" s="142">
        <v>250</v>
      </c>
      <c r="G35" s="143"/>
      <c r="H35" s="141"/>
      <c r="I35" s="142"/>
      <c r="J35" s="142">
        <v>250</v>
      </c>
      <c r="K35" s="195"/>
      <c r="L35" s="145" t="s">
        <v>143</v>
      </c>
      <c r="M35" s="146"/>
      <c r="N35" s="147"/>
      <c r="O35" s="148"/>
      <c r="P35" s="149"/>
      <c r="Q35" s="150">
        <v>250</v>
      </c>
      <c r="R35" s="215"/>
    </row>
    <row r="36" spans="1:18" s="83" customFormat="1" ht="12.75" customHeight="1">
      <c r="A36" s="152" t="s">
        <v>53</v>
      </c>
      <c r="B36" s="153"/>
      <c r="C36" s="154"/>
      <c r="D36" s="155"/>
      <c r="E36" s="156"/>
      <c r="F36" s="157"/>
      <c r="G36" s="158"/>
      <c r="H36" s="158"/>
      <c r="I36" s="158"/>
      <c r="J36" s="158">
        <f>(E5+I5)*3600</f>
        <v>216000</v>
      </c>
      <c r="K36" s="159"/>
      <c r="L36" s="152" t="s">
        <v>53</v>
      </c>
      <c r="M36" s="153"/>
      <c r="N36" s="154"/>
      <c r="O36" s="155"/>
      <c r="P36" s="156"/>
      <c r="Q36" s="157">
        <f>P5*3600</f>
        <v>216000</v>
      </c>
      <c r="R36" s="159"/>
    </row>
    <row r="37" spans="1:18" s="83" customFormat="1" ht="12.75" customHeight="1" thickBot="1">
      <c r="A37" s="145" t="s">
        <v>54</v>
      </c>
      <c r="B37" s="146"/>
      <c r="C37" s="147"/>
      <c r="D37" s="148"/>
      <c r="E37" s="149"/>
      <c r="F37" s="150"/>
      <c r="G37" s="150"/>
      <c r="H37" s="150"/>
      <c r="I37" s="150"/>
      <c r="J37" s="150">
        <f>(F34+F35)*E5+(J34+J35)*I5</f>
        <v>93167.4</v>
      </c>
      <c r="K37" s="151"/>
      <c r="L37" s="145" t="s">
        <v>54</v>
      </c>
      <c r="M37" s="146"/>
      <c r="N37" s="147"/>
      <c r="O37" s="148"/>
      <c r="P37" s="149"/>
      <c r="Q37" s="150">
        <f>N38*P5</f>
        <v>77276.999999999985</v>
      </c>
      <c r="R37" s="151"/>
    </row>
    <row r="38" spans="1:18" s="83" customFormat="1" ht="12.75" customHeight="1" thickBot="1">
      <c r="A38" s="592" t="s">
        <v>55</v>
      </c>
      <c r="B38" s="593"/>
      <c r="C38" s="594">
        <f>J37/(E5+I5)</f>
        <v>1552.79</v>
      </c>
      <c r="D38" s="595"/>
      <c r="E38" s="596" t="s">
        <v>56</v>
      </c>
      <c r="F38" s="597"/>
      <c r="G38" s="597"/>
      <c r="H38" s="598"/>
      <c r="I38" s="599">
        <f>C38/3600</f>
        <v>0.43133055555555555</v>
      </c>
      <c r="J38" s="600"/>
      <c r="K38" s="160"/>
      <c r="L38" s="592" t="s">
        <v>55</v>
      </c>
      <c r="M38" s="593"/>
      <c r="N38" s="161">
        <f>Q34+Q35</f>
        <v>1287.9499999999998</v>
      </c>
      <c r="O38" s="593" t="s">
        <v>57</v>
      </c>
      <c r="P38" s="593"/>
      <c r="Q38" s="162">
        <f>N38/3600</f>
        <v>0.35776388888888883</v>
      </c>
      <c r="R38" s="160"/>
    </row>
    <row r="39" spans="1:18" s="166" customFormat="1" ht="20.25" customHeight="1" thickBot="1">
      <c r="A39" s="163"/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75"/>
      <c r="M39" s="75"/>
      <c r="R39" s="165"/>
    </row>
    <row r="40" spans="1:18" s="83" customFormat="1" ht="12.75" customHeight="1">
      <c r="A40" s="569" t="s">
        <v>58</v>
      </c>
      <c r="B40" s="570"/>
      <c r="C40" s="576" t="s">
        <v>36</v>
      </c>
      <c r="D40" s="577"/>
      <c r="E40" s="578">
        <v>85</v>
      </c>
      <c r="F40" s="579"/>
      <c r="G40" s="580" t="s">
        <v>37</v>
      </c>
      <c r="H40" s="581"/>
      <c r="I40" s="578">
        <v>15</v>
      </c>
      <c r="J40" s="601"/>
      <c r="K40" s="583" t="s">
        <v>38</v>
      </c>
      <c r="L40" s="75"/>
      <c r="M40" s="75"/>
      <c r="N40" s="602"/>
      <c r="O40" s="602"/>
      <c r="P40" s="602"/>
      <c r="Q40" s="602"/>
      <c r="R40" s="602"/>
    </row>
    <row r="41" spans="1:18" s="83" customFormat="1" ht="12.75" customHeight="1" thickBot="1">
      <c r="A41" s="84" t="s">
        <v>41</v>
      </c>
      <c r="B41" s="85" t="s">
        <v>48</v>
      </c>
      <c r="C41" s="167" t="s">
        <v>43</v>
      </c>
      <c r="D41" s="168" t="s">
        <v>44</v>
      </c>
      <c r="E41" s="167" t="s">
        <v>45</v>
      </c>
      <c r="F41" s="88" t="s">
        <v>46</v>
      </c>
      <c r="G41" s="169" t="s">
        <v>59</v>
      </c>
      <c r="H41" s="170" t="s">
        <v>44</v>
      </c>
      <c r="I41" s="167" t="s">
        <v>47</v>
      </c>
      <c r="J41" s="167" t="s">
        <v>46</v>
      </c>
      <c r="K41" s="591"/>
      <c r="L41" s="75"/>
      <c r="M41" s="75"/>
      <c r="N41" s="171"/>
      <c r="O41" s="171"/>
      <c r="P41" s="171"/>
      <c r="Q41" s="171"/>
      <c r="R41" s="602"/>
    </row>
    <row r="42" spans="1:18" s="83" customFormat="1" ht="12.75" customHeight="1">
      <c r="A42" s="91" t="s">
        <v>428</v>
      </c>
      <c r="B42" s="92" t="s">
        <v>429</v>
      </c>
      <c r="C42" s="93">
        <v>30</v>
      </c>
      <c r="D42" s="216">
        <f t="shared" ref="D42:D53" si="21">C42*$E$40/1000</f>
        <v>2.5499999999999998</v>
      </c>
      <c r="E42" s="95">
        <v>1726</v>
      </c>
      <c r="F42" s="96">
        <f>C42*E42/1000</f>
        <v>51.78</v>
      </c>
      <c r="G42" s="97">
        <v>70</v>
      </c>
      <c r="H42" s="216">
        <f t="shared" ref="H42:H69" si="22">$I$40*G42/1000</f>
        <v>1.05</v>
      </c>
      <c r="I42" s="99">
        <f>E42</f>
        <v>1726</v>
      </c>
      <c r="J42" s="100">
        <f>I42*G42/1000</f>
        <v>120.82</v>
      </c>
      <c r="K42" s="101"/>
      <c r="L42" s="75"/>
      <c r="M42" s="173"/>
      <c r="N42" s="174"/>
      <c r="O42" s="175"/>
      <c r="P42" s="175"/>
      <c r="Q42" s="176"/>
    </row>
    <row r="43" spans="1:18" s="83" customFormat="1" ht="12.75" customHeight="1">
      <c r="A43" s="103"/>
      <c r="B43" s="104" t="s">
        <v>441</v>
      </c>
      <c r="C43" s="105">
        <v>3</v>
      </c>
      <c r="D43" s="216">
        <f t="shared" si="21"/>
        <v>0.255</v>
      </c>
      <c r="E43" s="106">
        <v>2240</v>
      </c>
      <c r="F43" s="107">
        <f>C43*E43/1000</f>
        <v>6.72</v>
      </c>
      <c r="G43" s="108">
        <v>3</v>
      </c>
      <c r="H43" s="216">
        <f t="shared" si="22"/>
        <v>4.4999999999999998E-2</v>
      </c>
      <c r="I43" s="110">
        <f>E43</f>
        <v>2240</v>
      </c>
      <c r="J43" s="111">
        <f>I43*G43/1000</f>
        <v>6.72</v>
      </c>
      <c r="K43" s="112"/>
      <c r="L43" s="75"/>
      <c r="M43" s="173"/>
      <c r="N43" s="174"/>
      <c r="O43" s="175"/>
      <c r="P43" s="175"/>
      <c r="Q43" s="176"/>
    </row>
    <row r="44" spans="1:18" s="83" customFormat="1" ht="12.75" customHeight="1" thickBot="1">
      <c r="A44" s="103" t="s">
        <v>175</v>
      </c>
      <c r="B44" s="104" t="s">
        <v>176</v>
      </c>
      <c r="C44" s="105">
        <v>15</v>
      </c>
      <c r="D44" s="216">
        <f t="shared" si="21"/>
        <v>1.2749999999999999</v>
      </c>
      <c r="E44" s="116">
        <v>3320</v>
      </c>
      <c r="F44" s="107">
        <f>C44*E44/1000</f>
        <v>49.8</v>
      </c>
      <c r="G44" s="108"/>
      <c r="H44" s="216">
        <f t="shared" si="22"/>
        <v>0</v>
      </c>
      <c r="I44" s="110">
        <f>E44</f>
        <v>3320</v>
      </c>
      <c r="J44" s="111">
        <f>I44*G44/1000</f>
        <v>0</v>
      </c>
      <c r="K44" s="112"/>
      <c r="L44" s="75"/>
      <c r="M44" s="603" t="s">
        <v>60</v>
      </c>
      <c r="N44" s="604"/>
      <c r="O44" s="604"/>
      <c r="P44" s="604"/>
      <c r="Q44" s="604"/>
    </row>
    <row r="45" spans="1:18" s="83" customFormat="1" ht="12.75" customHeight="1" thickBot="1">
      <c r="A45" s="217"/>
      <c r="B45" s="218"/>
      <c r="C45" s="219"/>
      <c r="D45" s="216">
        <f t="shared" si="21"/>
        <v>0</v>
      </c>
      <c r="E45" s="106"/>
      <c r="F45" s="220">
        <f t="shared" ref="F45:F54" si="23">C45*E45/1000</f>
        <v>0</v>
      </c>
      <c r="G45" s="221"/>
      <c r="H45" s="216">
        <f t="shared" si="22"/>
        <v>0</v>
      </c>
      <c r="I45" s="222">
        <f t="shared" ref="I45:I49" si="24">E45</f>
        <v>0</v>
      </c>
      <c r="J45" s="223">
        <f t="shared" ref="J45:J54" si="25">I45*G45/1000</f>
        <v>0</v>
      </c>
      <c r="K45" s="214"/>
      <c r="L45" s="75"/>
      <c r="M45" s="177"/>
      <c r="N45" s="619" t="s">
        <v>61</v>
      </c>
      <c r="O45" s="620"/>
      <c r="P45" s="617" t="s">
        <v>62</v>
      </c>
      <c r="Q45" s="618"/>
    </row>
    <row r="46" spans="1:18" s="83" customFormat="1" ht="12.75" customHeight="1" thickTop="1">
      <c r="A46" s="217" t="s">
        <v>458</v>
      </c>
      <c r="B46" s="218" t="s">
        <v>263</v>
      </c>
      <c r="C46" s="219">
        <v>24</v>
      </c>
      <c r="D46" s="216">
        <f t="shared" si="21"/>
        <v>2.04</v>
      </c>
      <c r="E46" s="106">
        <v>3800</v>
      </c>
      <c r="F46" s="220">
        <f t="shared" si="23"/>
        <v>91.2</v>
      </c>
      <c r="G46" s="221"/>
      <c r="H46" s="216">
        <f t="shared" si="22"/>
        <v>0</v>
      </c>
      <c r="I46" s="222">
        <f>E46</f>
        <v>3800</v>
      </c>
      <c r="J46" s="223">
        <f t="shared" si="25"/>
        <v>0</v>
      </c>
      <c r="K46" s="214"/>
      <c r="L46" s="75"/>
      <c r="M46" s="178" t="s">
        <v>35</v>
      </c>
      <c r="N46" s="615">
        <f>I38</f>
        <v>0.43133055555555555</v>
      </c>
      <c r="O46" s="616"/>
      <c r="P46" s="605">
        <f>N51/M51</f>
        <v>0.49694286616161609</v>
      </c>
      <c r="Q46" s="606"/>
    </row>
    <row r="47" spans="1:18" s="83" customFormat="1" ht="12.75" customHeight="1">
      <c r="A47" s="217"/>
      <c r="B47" s="218" t="s">
        <v>438</v>
      </c>
      <c r="C47" s="219">
        <v>29</v>
      </c>
      <c r="D47" s="216">
        <f t="shared" si="21"/>
        <v>2.4649999999999999</v>
      </c>
      <c r="E47" s="106">
        <v>1620</v>
      </c>
      <c r="F47" s="220">
        <f t="shared" si="23"/>
        <v>46.98</v>
      </c>
      <c r="G47" s="221"/>
      <c r="H47" s="216">
        <f t="shared" si="22"/>
        <v>0</v>
      </c>
      <c r="I47" s="222">
        <f t="shared" si="24"/>
        <v>1620</v>
      </c>
      <c r="J47" s="223">
        <f t="shared" si="25"/>
        <v>0</v>
      </c>
      <c r="K47" s="214"/>
      <c r="L47" s="75"/>
      <c r="M47" s="179" t="s">
        <v>58</v>
      </c>
      <c r="N47" s="611">
        <f>I74</f>
        <v>0.61981763888888886</v>
      </c>
      <c r="O47" s="612"/>
      <c r="P47" s="607"/>
      <c r="Q47" s="608"/>
    </row>
    <row r="48" spans="1:18" s="83" customFormat="1" ht="12.75" customHeight="1" thickBot="1">
      <c r="A48" s="217"/>
      <c r="B48" s="218"/>
      <c r="C48" s="219">
        <v>47</v>
      </c>
      <c r="D48" s="216">
        <f t="shared" si="21"/>
        <v>3.9950000000000001</v>
      </c>
      <c r="E48" s="106"/>
      <c r="F48" s="220">
        <f t="shared" si="23"/>
        <v>0</v>
      </c>
      <c r="G48" s="221"/>
      <c r="H48" s="216">
        <f t="shared" si="22"/>
        <v>0</v>
      </c>
      <c r="I48" s="222">
        <f t="shared" si="24"/>
        <v>0</v>
      </c>
      <c r="J48" s="223">
        <f t="shared" si="25"/>
        <v>0</v>
      </c>
      <c r="K48" s="214"/>
      <c r="L48" s="75"/>
      <c r="M48" s="180" t="s">
        <v>39</v>
      </c>
      <c r="N48" s="613">
        <f>Q38</f>
        <v>0.35776388888888883</v>
      </c>
      <c r="O48" s="614"/>
      <c r="P48" s="609"/>
      <c r="Q48" s="610"/>
    </row>
    <row r="49" spans="1:18" s="83" customFormat="1" ht="12.75" customHeight="1">
      <c r="A49" s="217" t="s">
        <v>459</v>
      </c>
      <c r="B49" s="218" t="s">
        <v>265</v>
      </c>
      <c r="C49" s="219">
        <v>20</v>
      </c>
      <c r="D49" s="216">
        <f t="shared" si="21"/>
        <v>1.7</v>
      </c>
      <c r="E49" s="106">
        <v>1400</v>
      </c>
      <c r="F49" s="220">
        <f t="shared" si="23"/>
        <v>28</v>
      </c>
      <c r="G49" s="221"/>
      <c r="H49" s="216">
        <f t="shared" si="22"/>
        <v>0</v>
      </c>
      <c r="I49" s="222">
        <f t="shared" si="24"/>
        <v>1400</v>
      </c>
      <c r="J49" s="223">
        <f t="shared" si="25"/>
        <v>0</v>
      </c>
      <c r="K49" s="214"/>
      <c r="L49" s="75"/>
      <c r="M49" s="181"/>
      <c r="N49" s="182"/>
      <c r="O49" s="182"/>
      <c r="P49" s="182"/>
      <c r="Q49" s="182"/>
    </row>
    <row r="50" spans="1:18" s="83" customFormat="1" ht="12.75" customHeight="1">
      <c r="A50" s="217"/>
      <c r="B50" s="218"/>
      <c r="C50" s="219">
        <v>6</v>
      </c>
      <c r="D50" s="216">
        <f t="shared" si="21"/>
        <v>0.51</v>
      </c>
      <c r="E50" s="106"/>
      <c r="F50" s="220">
        <f t="shared" si="23"/>
        <v>0</v>
      </c>
      <c r="G50" s="221"/>
      <c r="H50" s="216">
        <f t="shared" si="22"/>
        <v>0</v>
      </c>
      <c r="I50" s="222">
        <f t="shared" ref="I50:I52" si="26">E50</f>
        <v>0</v>
      </c>
      <c r="J50" s="223">
        <f t="shared" si="25"/>
        <v>0</v>
      </c>
      <c r="K50" s="214"/>
      <c r="L50" s="75"/>
      <c r="M50" s="183" t="s">
        <v>63</v>
      </c>
      <c r="N50" s="621" t="s">
        <v>64</v>
      </c>
      <c r="O50" s="621"/>
    </row>
    <row r="51" spans="1:18" s="83" customFormat="1" ht="12.75" customHeight="1">
      <c r="A51" s="217"/>
      <c r="B51" s="218" t="s">
        <v>439</v>
      </c>
      <c r="C51" s="219">
        <v>5</v>
      </c>
      <c r="D51" s="216">
        <f t="shared" si="21"/>
        <v>0.42499999999999999</v>
      </c>
      <c r="E51" s="106">
        <v>8400</v>
      </c>
      <c r="F51" s="220">
        <f t="shared" si="23"/>
        <v>42</v>
      </c>
      <c r="G51" s="221"/>
      <c r="H51" s="216">
        <f t="shared" si="22"/>
        <v>0</v>
      </c>
      <c r="I51" s="222">
        <f t="shared" si="26"/>
        <v>8400</v>
      </c>
      <c r="J51" s="223">
        <f t="shared" si="25"/>
        <v>0</v>
      </c>
      <c r="K51" s="214"/>
      <c r="L51" s="75"/>
      <c r="M51" s="622">
        <f>J36+Q36+J72</f>
        <v>792000</v>
      </c>
      <c r="N51" s="622">
        <f>J37+Q37+J73</f>
        <v>393578.74999999994</v>
      </c>
      <c r="O51" s="623"/>
    </row>
    <row r="52" spans="1:18" s="83" customFormat="1" ht="12.75" customHeight="1">
      <c r="A52" s="217"/>
      <c r="B52" s="218" t="s">
        <v>298</v>
      </c>
      <c r="C52" s="219">
        <v>6</v>
      </c>
      <c r="D52" s="216">
        <f t="shared" si="21"/>
        <v>0.51</v>
      </c>
      <c r="E52" s="106">
        <v>10050</v>
      </c>
      <c r="F52" s="220">
        <f t="shared" si="23"/>
        <v>60.3</v>
      </c>
      <c r="G52" s="221"/>
      <c r="H52" s="216">
        <f t="shared" si="22"/>
        <v>0</v>
      </c>
      <c r="I52" s="222">
        <f t="shared" si="26"/>
        <v>10050</v>
      </c>
      <c r="J52" s="223">
        <f t="shared" si="25"/>
        <v>0</v>
      </c>
      <c r="K52" s="214"/>
      <c r="L52" s="75"/>
      <c r="M52" s="623"/>
      <c r="N52" s="623"/>
      <c r="O52" s="623"/>
      <c r="P52" s="75"/>
      <c r="Q52" s="184"/>
    </row>
    <row r="53" spans="1:18" s="83" customFormat="1" ht="12.75" customHeight="1">
      <c r="A53" s="217"/>
      <c r="B53" s="218" t="s">
        <v>460</v>
      </c>
      <c r="C53" s="219">
        <v>47</v>
      </c>
      <c r="D53" s="216">
        <f t="shared" si="21"/>
        <v>3.9950000000000001</v>
      </c>
      <c r="E53" s="106">
        <v>4230</v>
      </c>
      <c r="F53" s="220">
        <f t="shared" si="23"/>
        <v>198.81</v>
      </c>
      <c r="G53" s="221"/>
      <c r="H53" s="216">
        <f t="shared" si="22"/>
        <v>0</v>
      </c>
      <c r="I53" s="222">
        <f t="shared" ref="I53" si="27">E53</f>
        <v>4230</v>
      </c>
      <c r="J53" s="223">
        <f t="shared" si="25"/>
        <v>0</v>
      </c>
      <c r="K53" s="214"/>
      <c r="L53" s="75"/>
      <c r="M53" s="113"/>
      <c r="N53" s="115"/>
      <c r="O53" s="185"/>
      <c r="P53" s="75"/>
      <c r="Q53" s="184"/>
    </row>
    <row r="54" spans="1:18" s="83" customFormat="1" ht="12.75" customHeight="1">
      <c r="A54" s="217"/>
      <c r="B54" s="218"/>
      <c r="C54" s="219"/>
      <c r="D54" s="216">
        <f t="shared" ref="D54" si="28">C54*$E$40/1000</f>
        <v>0</v>
      </c>
      <c r="E54" s="106"/>
      <c r="F54" s="220">
        <f t="shared" si="23"/>
        <v>0</v>
      </c>
      <c r="G54" s="221"/>
      <c r="H54" s="216">
        <f t="shared" si="22"/>
        <v>0</v>
      </c>
      <c r="I54" s="222">
        <f t="shared" ref="I54" si="29">E54</f>
        <v>0</v>
      </c>
      <c r="J54" s="223">
        <f t="shared" si="25"/>
        <v>0</v>
      </c>
      <c r="K54" s="214"/>
      <c r="L54" s="75"/>
      <c r="M54" s="75"/>
      <c r="N54" s="75"/>
      <c r="O54" s="75"/>
      <c r="P54" s="75"/>
      <c r="Q54" s="184"/>
    </row>
    <row r="55" spans="1:18" s="83" customFormat="1" ht="12.75" customHeight="1">
      <c r="A55" s="217" t="s">
        <v>440</v>
      </c>
      <c r="B55" s="218" t="s">
        <v>291</v>
      </c>
      <c r="C55" s="219">
        <v>53</v>
      </c>
      <c r="D55" s="216">
        <f t="shared" ref="D55:D59" si="30">C55*$E$40/1000</f>
        <v>4.5049999999999999</v>
      </c>
      <c r="E55" s="106">
        <v>4120</v>
      </c>
      <c r="F55" s="220">
        <f t="shared" ref="F55:F59" si="31">C55*E55/1000</f>
        <v>218.36</v>
      </c>
      <c r="G55" s="221"/>
      <c r="H55" s="216">
        <f t="shared" ref="H55:H59" si="32">$I$40*G55/1000</f>
        <v>0</v>
      </c>
      <c r="I55" s="222">
        <f t="shared" ref="I55:I59" si="33">E55</f>
        <v>4120</v>
      </c>
      <c r="J55" s="223">
        <f t="shared" ref="J55:J59" si="34">I55*G55/1000</f>
        <v>0</v>
      </c>
      <c r="K55" s="214"/>
      <c r="L55" s="75"/>
      <c r="M55" s="75"/>
      <c r="N55" s="75"/>
      <c r="O55" s="75"/>
      <c r="P55" s="75"/>
      <c r="Q55" s="184"/>
    </row>
    <row r="56" spans="1:18" s="83" customFormat="1" ht="12.75" customHeight="1">
      <c r="A56" s="217"/>
      <c r="B56" s="218" t="s">
        <v>456</v>
      </c>
      <c r="C56" s="219">
        <v>35</v>
      </c>
      <c r="D56" s="216">
        <f t="shared" si="30"/>
        <v>2.9750000000000001</v>
      </c>
      <c r="E56" s="106">
        <v>1080</v>
      </c>
      <c r="F56" s="220">
        <f t="shared" si="31"/>
        <v>37.799999999999997</v>
      </c>
      <c r="G56" s="221"/>
      <c r="H56" s="216">
        <f t="shared" si="32"/>
        <v>0</v>
      </c>
      <c r="I56" s="222">
        <f t="shared" si="33"/>
        <v>1080</v>
      </c>
      <c r="J56" s="223">
        <f t="shared" si="34"/>
        <v>0</v>
      </c>
      <c r="K56" s="214"/>
      <c r="L56" s="75"/>
      <c r="M56" s="75"/>
      <c r="N56" s="75"/>
      <c r="O56" s="75"/>
      <c r="P56" s="75"/>
      <c r="Q56" s="75"/>
    </row>
    <row r="57" spans="1:18" s="83" customFormat="1" ht="12.75" customHeight="1">
      <c r="A57" s="217"/>
      <c r="B57" s="218" t="s">
        <v>457</v>
      </c>
      <c r="C57" s="219">
        <v>35</v>
      </c>
      <c r="D57" s="216">
        <f t="shared" si="30"/>
        <v>2.9750000000000001</v>
      </c>
      <c r="E57" s="106">
        <v>3380</v>
      </c>
      <c r="F57" s="220">
        <f t="shared" si="31"/>
        <v>118.3</v>
      </c>
      <c r="G57" s="221"/>
      <c r="H57" s="216">
        <f t="shared" si="32"/>
        <v>0</v>
      </c>
      <c r="I57" s="222">
        <f t="shared" si="33"/>
        <v>3380</v>
      </c>
      <c r="J57" s="223">
        <f t="shared" si="34"/>
        <v>0</v>
      </c>
      <c r="K57" s="214"/>
      <c r="L57" s="75"/>
      <c r="M57" s="75"/>
      <c r="N57" s="75"/>
      <c r="O57" s="75"/>
      <c r="P57" s="75"/>
      <c r="Q57" s="75"/>
    </row>
    <row r="58" spans="1:18" s="83" customFormat="1" ht="12.75" customHeight="1">
      <c r="A58" s="217" t="s">
        <v>461</v>
      </c>
      <c r="B58" s="104" t="s">
        <v>462</v>
      </c>
      <c r="C58" s="105">
        <v>35</v>
      </c>
      <c r="D58" s="216">
        <f t="shared" si="30"/>
        <v>2.9750000000000001</v>
      </c>
      <c r="E58" s="106">
        <v>2180</v>
      </c>
      <c r="F58" s="220">
        <f t="shared" si="31"/>
        <v>76.3</v>
      </c>
      <c r="G58" s="221"/>
      <c r="H58" s="216">
        <f t="shared" si="32"/>
        <v>0</v>
      </c>
      <c r="I58" s="222">
        <f t="shared" si="33"/>
        <v>2180</v>
      </c>
      <c r="J58" s="223">
        <f t="shared" si="34"/>
        <v>0</v>
      </c>
      <c r="K58" s="214"/>
      <c r="L58" s="75"/>
      <c r="M58" s="75"/>
      <c r="N58" s="75"/>
      <c r="O58" s="75"/>
      <c r="P58" s="75"/>
      <c r="Q58" s="75"/>
      <c r="R58" s="184"/>
    </row>
    <row r="59" spans="1:18" s="83" customFormat="1" ht="12.75" customHeight="1">
      <c r="A59" s="217"/>
      <c r="B59" s="218" t="s">
        <v>463</v>
      </c>
      <c r="C59" s="219">
        <v>24</v>
      </c>
      <c r="D59" s="216">
        <f t="shared" si="30"/>
        <v>2.04</v>
      </c>
      <c r="E59" s="106">
        <v>2680</v>
      </c>
      <c r="F59" s="220">
        <f t="shared" si="31"/>
        <v>64.319999999999993</v>
      </c>
      <c r="G59" s="221"/>
      <c r="H59" s="216">
        <f t="shared" si="32"/>
        <v>0</v>
      </c>
      <c r="I59" s="222">
        <f t="shared" si="33"/>
        <v>2680</v>
      </c>
      <c r="J59" s="223">
        <f t="shared" si="34"/>
        <v>0</v>
      </c>
      <c r="K59" s="214"/>
      <c r="L59" s="75"/>
      <c r="M59" s="75"/>
      <c r="N59" s="75"/>
      <c r="O59" s="75"/>
      <c r="P59" s="75"/>
      <c r="Q59" s="75"/>
      <c r="R59" s="184"/>
    </row>
    <row r="60" spans="1:18" s="83" customFormat="1" ht="12.75" customHeight="1">
      <c r="A60" s="217"/>
      <c r="B60" s="218" t="s">
        <v>442</v>
      </c>
      <c r="C60" s="219">
        <v>12</v>
      </c>
      <c r="D60" s="216">
        <f t="shared" ref="D60:D62" si="35">C60*$E$40/1000</f>
        <v>1.02</v>
      </c>
      <c r="E60" s="106">
        <v>5110</v>
      </c>
      <c r="F60" s="220">
        <f t="shared" ref="F60:F62" si="36">C60*E60/1000</f>
        <v>61.32</v>
      </c>
      <c r="G60" s="221"/>
      <c r="H60" s="216">
        <f t="shared" ref="H60:H62" si="37">$I$40*G60/1000</f>
        <v>0</v>
      </c>
      <c r="I60" s="222">
        <f t="shared" ref="I60:I62" si="38">E60</f>
        <v>5110</v>
      </c>
      <c r="J60" s="223">
        <f t="shared" ref="J60:J62" si="39">I60*G60/1000</f>
        <v>0</v>
      </c>
      <c r="K60" s="214"/>
      <c r="L60" s="75"/>
      <c r="M60" s="75"/>
      <c r="N60" s="75"/>
      <c r="O60" s="75"/>
      <c r="P60" s="75"/>
      <c r="Q60" s="75"/>
      <c r="R60" s="184"/>
    </row>
    <row r="61" spans="1:18" s="83" customFormat="1" ht="12.75" customHeight="1">
      <c r="A61" s="217"/>
      <c r="B61" s="218"/>
      <c r="C61" s="219"/>
      <c r="D61" s="216">
        <f t="shared" si="35"/>
        <v>0</v>
      </c>
      <c r="E61" s="106"/>
      <c r="F61" s="220">
        <f t="shared" si="36"/>
        <v>0</v>
      </c>
      <c r="G61" s="221"/>
      <c r="H61" s="216">
        <f t="shared" si="37"/>
        <v>0</v>
      </c>
      <c r="I61" s="222">
        <f t="shared" si="38"/>
        <v>0</v>
      </c>
      <c r="J61" s="223">
        <f t="shared" si="39"/>
        <v>0</v>
      </c>
      <c r="K61" s="214"/>
      <c r="L61" s="75"/>
      <c r="M61" s="75"/>
      <c r="N61" s="75"/>
      <c r="O61" s="75"/>
      <c r="P61" s="75"/>
      <c r="Q61" s="75"/>
      <c r="R61" s="184"/>
    </row>
    <row r="62" spans="1:18" s="83" customFormat="1" ht="12.75" customHeight="1">
      <c r="A62" s="217"/>
      <c r="B62" s="218"/>
      <c r="C62" s="219"/>
      <c r="D62" s="216">
        <f t="shared" si="35"/>
        <v>0</v>
      </c>
      <c r="E62" s="106"/>
      <c r="F62" s="220">
        <f t="shared" si="36"/>
        <v>0</v>
      </c>
      <c r="G62" s="221"/>
      <c r="H62" s="216">
        <f t="shared" si="37"/>
        <v>0</v>
      </c>
      <c r="I62" s="222">
        <f t="shared" si="38"/>
        <v>0</v>
      </c>
      <c r="J62" s="223">
        <f t="shared" si="39"/>
        <v>0</v>
      </c>
      <c r="K62" s="214"/>
      <c r="L62" s="75"/>
      <c r="M62" s="75"/>
      <c r="N62" s="75"/>
      <c r="O62" s="75"/>
      <c r="P62" s="75"/>
      <c r="Q62" s="75"/>
      <c r="R62" s="184"/>
    </row>
    <row r="63" spans="1:18" s="83" customFormat="1" ht="12.75" customHeight="1">
      <c r="A63" s="103" t="s">
        <v>215</v>
      </c>
      <c r="B63" s="104" t="s">
        <v>186</v>
      </c>
      <c r="C63" s="105">
        <v>8</v>
      </c>
      <c r="D63" s="216">
        <f>C63*$E$40/1000</f>
        <v>0.68</v>
      </c>
      <c r="E63" s="106">
        <v>3570</v>
      </c>
      <c r="F63" s="220">
        <f>C63*E63/1000</f>
        <v>28.56</v>
      </c>
      <c r="G63" s="221"/>
      <c r="H63" s="216">
        <f>$I$40*G63/1000</f>
        <v>0</v>
      </c>
      <c r="I63" s="222">
        <f t="shared" ref="I63:I64" si="40">E63</f>
        <v>3570</v>
      </c>
      <c r="J63" s="223">
        <f>I63*G63/1000</f>
        <v>0</v>
      </c>
      <c r="K63" s="214"/>
      <c r="L63" s="75"/>
      <c r="M63" s="75"/>
      <c r="N63" s="75"/>
      <c r="O63" s="75"/>
      <c r="P63" s="75"/>
      <c r="Q63" s="75"/>
      <c r="R63" s="184"/>
    </row>
    <row r="64" spans="1:18" s="83" customFormat="1" ht="12.75" customHeight="1">
      <c r="A64" s="103" t="s">
        <v>203</v>
      </c>
      <c r="B64" s="104"/>
      <c r="C64" s="105"/>
      <c r="D64" s="216">
        <f t="shared" ref="D64:D65" si="41">C64*$E$40/1000</f>
        <v>0</v>
      </c>
      <c r="E64" s="106"/>
      <c r="F64" s="220">
        <f t="shared" ref="F64" si="42">C64*E64/1000</f>
        <v>0</v>
      </c>
      <c r="G64" s="221"/>
      <c r="H64" s="216">
        <f t="shared" ref="H64" si="43">$I$40*G64/1000</f>
        <v>0</v>
      </c>
      <c r="I64" s="222">
        <f t="shared" si="40"/>
        <v>0</v>
      </c>
      <c r="J64" s="223">
        <f t="shared" ref="J64" si="44">I64*G64/1000</f>
        <v>0</v>
      </c>
      <c r="K64" s="214"/>
      <c r="L64" s="75"/>
      <c r="M64" s="75"/>
      <c r="N64" s="75"/>
      <c r="O64" s="75"/>
      <c r="P64" s="75"/>
      <c r="Q64" s="75"/>
      <c r="R64" s="184"/>
    </row>
    <row r="65" spans="1:18" s="83" customFormat="1" ht="12.75" customHeight="1">
      <c r="A65" s="118" t="s">
        <v>191</v>
      </c>
      <c r="B65" s="119"/>
      <c r="C65" s="186">
        <v>16</v>
      </c>
      <c r="D65" s="121">
        <f t="shared" si="41"/>
        <v>1.36</v>
      </c>
      <c r="E65" s="187">
        <v>50000</v>
      </c>
      <c r="F65" s="213">
        <f>C65*E65/1000</f>
        <v>800</v>
      </c>
      <c r="G65" s="123"/>
      <c r="H65" s="121">
        <f t="shared" ref="H65:H66" si="45">$I$37*G65/1000</f>
        <v>0</v>
      </c>
      <c r="I65" s="350">
        <f t="shared" ref="I65:I67" si="46">E65</f>
        <v>50000</v>
      </c>
      <c r="J65" s="122">
        <f t="shared" ref="J65:J67" si="47">I65*G65/1000</f>
        <v>0</v>
      </c>
      <c r="K65" s="352"/>
      <c r="L65" s="75"/>
      <c r="M65" s="75"/>
      <c r="N65" s="75"/>
      <c r="O65" s="75"/>
      <c r="P65" s="75"/>
      <c r="Q65" s="75"/>
      <c r="R65" s="184"/>
    </row>
    <row r="66" spans="1:18" s="83" customFormat="1" ht="12.75" customHeight="1">
      <c r="A66" s="361" t="s">
        <v>192</v>
      </c>
      <c r="B66" s="119"/>
      <c r="C66" s="186">
        <v>50</v>
      </c>
      <c r="D66" s="241">
        <f>$E$40*C66/1000</f>
        <v>4.25</v>
      </c>
      <c r="E66" s="187">
        <v>2670</v>
      </c>
      <c r="F66" s="213">
        <f>C66*E66/1000</f>
        <v>133.5</v>
      </c>
      <c r="G66" s="351"/>
      <c r="H66" s="121">
        <f t="shared" si="45"/>
        <v>0</v>
      </c>
      <c r="I66" s="350">
        <f t="shared" si="46"/>
        <v>2670</v>
      </c>
      <c r="J66" s="122">
        <f t="shared" si="47"/>
        <v>0</v>
      </c>
      <c r="K66" s="352"/>
      <c r="L66" s="75"/>
      <c r="M66" s="75"/>
      <c r="N66" s="75"/>
      <c r="O66" s="75"/>
      <c r="P66" s="75"/>
      <c r="Q66" s="75"/>
      <c r="R66" s="184"/>
    </row>
    <row r="67" spans="1:18" s="83" customFormat="1" ht="12.75" customHeight="1">
      <c r="A67" s="118" t="s">
        <v>224</v>
      </c>
      <c r="B67" s="119"/>
      <c r="C67" s="186">
        <v>10</v>
      </c>
      <c r="D67" s="241">
        <f>$E$40*C67/62</f>
        <v>13.709677419354838</v>
      </c>
      <c r="E67" s="187">
        <v>540</v>
      </c>
      <c r="F67" s="213">
        <f>C67*E67/1000</f>
        <v>5.4</v>
      </c>
      <c r="G67" s="123"/>
      <c r="H67" s="121"/>
      <c r="I67" s="350">
        <f t="shared" si="46"/>
        <v>540</v>
      </c>
      <c r="J67" s="122">
        <f t="shared" si="47"/>
        <v>0</v>
      </c>
      <c r="K67" s="352"/>
      <c r="L67" s="75"/>
      <c r="M67" s="75"/>
      <c r="N67" s="75"/>
      <c r="O67" s="75"/>
      <c r="P67" s="75"/>
      <c r="Q67" s="75"/>
      <c r="R67" s="184"/>
    </row>
    <row r="68" spans="1:18" s="83" customFormat="1" ht="12.75" customHeight="1">
      <c r="A68" s="125" t="s">
        <v>30</v>
      </c>
      <c r="B68" s="126" t="s">
        <v>30</v>
      </c>
      <c r="C68" s="191">
        <v>30</v>
      </c>
      <c r="D68" s="94">
        <f>50*C68/1000</f>
        <v>1.5</v>
      </c>
      <c r="E68" s="192">
        <v>2790</v>
      </c>
      <c r="F68" s="224">
        <f t="shared" ref="F68:F69" si="48">C68*E68/1000</f>
        <v>83.7</v>
      </c>
      <c r="G68" s="221">
        <v>50</v>
      </c>
      <c r="H68" s="109">
        <f t="shared" si="22"/>
        <v>0.75</v>
      </c>
      <c r="I68" s="192">
        <v>2790</v>
      </c>
      <c r="J68" s="111">
        <f t="shared" ref="J68:J69" si="49">I68*G68/1000</f>
        <v>139.5</v>
      </c>
      <c r="K68" s="214"/>
      <c r="L68" s="75"/>
      <c r="M68" s="75"/>
      <c r="N68" s="75"/>
      <c r="O68" s="75"/>
      <c r="P68" s="75"/>
      <c r="Q68" s="75"/>
      <c r="R68" s="184"/>
    </row>
    <row r="69" spans="1:18" s="83" customFormat="1" ht="12.75" customHeight="1">
      <c r="A69" s="125" t="s">
        <v>154</v>
      </c>
      <c r="B69" s="126" t="s">
        <v>154</v>
      </c>
      <c r="C69" s="191">
        <v>24</v>
      </c>
      <c r="D69" s="94">
        <f t="shared" ref="D69" si="50">$E$5*C69/1000</f>
        <v>1.44</v>
      </c>
      <c r="E69" s="192">
        <v>2150</v>
      </c>
      <c r="F69" s="224">
        <f t="shared" si="48"/>
        <v>51.6</v>
      </c>
      <c r="G69" s="225">
        <v>50</v>
      </c>
      <c r="H69" s="109">
        <f t="shared" si="22"/>
        <v>0.75</v>
      </c>
      <c r="I69" s="193">
        <v>3300</v>
      </c>
      <c r="J69" s="111">
        <f t="shared" si="49"/>
        <v>165</v>
      </c>
      <c r="K69" s="226"/>
      <c r="L69" s="75"/>
      <c r="M69" s="75"/>
      <c r="N69" s="75"/>
      <c r="O69" s="75"/>
      <c r="P69" s="75"/>
      <c r="Q69" s="75"/>
      <c r="R69" s="184"/>
    </row>
    <row r="70" spans="1:18" s="83" customFormat="1" ht="12.75" customHeight="1">
      <c r="A70" s="103" t="s">
        <v>51</v>
      </c>
      <c r="B70" s="104"/>
      <c r="C70" s="117"/>
      <c r="D70" s="94"/>
      <c r="E70" s="111"/>
      <c r="F70" s="132">
        <f>SUM(F42:F69)</f>
        <v>2254.7499999999995</v>
      </c>
      <c r="G70" s="131"/>
      <c r="H70" s="109"/>
      <c r="I70" s="132"/>
      <c r="J70" s="227">
        <f>SUM(J42:J69)</f>
        <v>432.03999999999996</v>
      </c>
      <c r="K70" s="228"/>
      <c r="L70" s="75"/>
      <c r="M70" s="75"/>
      <c r="N70" s="75"/>
      <c r="O70" s="75"/>
      <c r="P70" s="75"/>
      <c r="Q70" s="75"/>
      <c r="R70" s="184"/>
    </row>
    <row r="71" spans="1:18" s="83" customFormat="1" ht="12.75" customHeight="1" thickBot="1">
      <c r="A71" s="137" t="s">
        <v>52</v>
      </c>
      <c r="B71" s="138"/>
      <c r="C71" s="139"/>
      <c r="D71" s="140"/>
      <c r="E71" s="141"/>
      <c r="F71" s="142">
        <v>250</v>
      </c>
      <c r="G71" s="143"/>
      <c r="H71" s="194"/>
      <c r="I71" s="142"/>
      <c r="J71" s="142">
        <v>250</v>
      </c>
      <c r="K71" s="151"/>
      <c r="L71" s="75"/>
      <c r="M71" s="75"/>
      <c r="N71" s="75"/>
      <c r="O71" s="75"/>
      <c r="P71" s="75"/>
      <c r="Q71" s="75"/>
      <c r="R71" s="184"/>
    </row>
    <row r="72" spans="1:18" s="83" customFormat="1" ht="12.75" customHeight="1">
      <c r="A72" s="196" t="s">
        <v>53</v>
      </c>
      <c r="B72" s="197"/>
      <c r="C72" s="198"/>
      <c r="D72" s="199"/>
      <c r="E72" s="200"/>
      <c r="F72" s="201"/>
      <c r="G72" s="201"/>
      <c r="H72" s="201"/>
      <c r="I72" s="201"/>
      <c r="J72" s="201">
        <f>(E40+I40)*3600</f>
        <v>360000</v>
      </c>
      <c r="K72" s="202"/>
      <c r="L72" s="75"/>
      <c r="M72" s="75"/>
      <c r="N72" s="75"/>
      <c r="O72" s="75"/>
      <c r="P72" s="75"/>
      <c r="Q72" s="75"/>
      <c r="R72" s="184"/>
    </row>
    <row r="73" spans="1:18" s="83" customFormat="1" ht="12.75" customHeight="1" thickBot="1">
      <c r="A73" s="145" t="s">
        <v>54</v>
      </c>
      <c r="B73" s="146"/>
      <c r="C73" s="147"/>
      <c r="D73" s="148"/>
      <c r="E73" s="149"/>
      <c r="F73" s="149"/>
      <c r="G73" s="149"/>
      <c r="H73" s="149"/>
      <c r="I73" s="149"/>
      <c r="J73" s="149">
        <f>(F70+F71)*E40+(J70+J71)*I40</f>
        <v>223134.34999999998</v>
      </c>
      <c r="K73" s="151"/>
      <c r="L73" s="75"/>
      <c r="M73" s="75"/>
      <c r="N73" s="75"/>
      <c r="O73" s="75"/>
      <c r="P73" s="75"/>
      <c r="Q73" s="75"/>
      <c r="R73" s="184"/>
    </row>
    <row r="74" spans="1:18" s="83" customFormat="1" ht="12.75" customHeight="1" thickBot="1">
      <c r="A74" s="592" t="s">
        <v>55</v>
      </c>
      <c r="B74" s="593"/>
      <c r="C74" s="624">
        <f>J73/(E40+I40)</f>
        <v>2231.3434999999999</v>
      </c>
      <c r="D74" s="625"/>
      <c r="E74" s="596" t="s">
        <v>56</v>
      </c>
      <c r="F74" s="626"/>
      <c r="G74" s="626"/>
      <c r="H74" s="627"/>
      <c r="I74" s="599">
        <f>C74/3600</f>
        <v>0.61981763888888886</v>
      </c>
      <c r="J74" s="630"/>
      <c r="K74" s="203"/>
      <c r="L74" s="75"/>
      <c r="M74" s="75"/>
      <c r="N74" s="75"/>
      <c r="O74" s="75"/>
      <c r="P74" s="75"/>
      <c r="Q74" s="75"/>
      <c r="R74" s="184"/>
    </row>
    <row r="75" spans="1:18" ht="13.5" customHeight="1"/>
    <row r="76" spans="1:18" ht="13.5" customHeight="1"/>
    <row r="77" spans="1:18" ht="13.5" customHeight="1"/>
    <row r="78" spans="1:18" ht="13.5" customHeight="1"/>
  </sheetData>
  <mergeCells count="42">
    <mergeCell ref="N50:O50"/>
    <mergeCell ref="M51:M52"/>
    <mergeCell ref="N51:O52"/>
    <mergeCell ref="A74:B74"/>
    <mergeCell ref="C74:D74"/>
    <mergeCell ref="E74:H74"/>
    <mergeCell ref="I74:J74"/>
    <mergeCell ref="R40:R41"/>
    <mergeCell ref="M44:Q44"/>
    <mergeCell ref="N45:O45"/>
    <mergeCell ref="P45:Q45"/>
    <mergeCell ref="N47:O47"/>
    <mergeCell ref="N46:O46"/>
    <mergeCell ref="P46:Q48"/>
    <mergeCell ref="N48:O48"/>
    <mergeCell ref="K40:K41"/>
    <mergeCell ref="P5:Q5"/>
    <mergeCell ref="R5:R6"/>
    <mergeCell ref="A38:B38"/>
    <mergeCell ref="C38:D38"/>
    <mergeCell ref="E38:H38"/>
    <mergeCell ref="I38:J38"/>
    <mergeCell ref="L38:M38"/>
    <mergeCell ref="O38:P38"/>
    <mergeCell ref="A40:B40"/>
    <mergeCell ref="C40:D40"/>
    <mergeCell ref="E40:F40"/>
    <mergeCell ref="G40:H40"/>
    <mergeCell ref="I40:J40"/>
    <mergeCell ref="N40:O40"/>
    <mergeCell ref="P40:Q40"/>
    <mergeCell ref="A1:Q1"/>
    <mergeCell ref="B3:G3"/>
    <mergeCell ref="A5:B5"/>
    <mergeCell ref="C5:D5"/>
    <mergeCell ref="E5:F5"/>
    <mergeCell ref="G5:H5"/>
    <mergeCell ref="I5:J5"/>
    <mergeCell ref="K5:K6"/>
    <mergeCell ref="L5:M5"/>
    <mergeCell ref="N5:O5"/>
    <mergeCell ref="B2:D2"/>
  </mergeCells>
  <phoneticPr fontId="3" type="noConversion"/>
  <pageMargins left="0.19685039370078741" right="0.15748031496062992" top="0.27559055118110237" bottom="0.19685039370078741" header="0.23622047244094491" footer="0.15748031496062992"/>
  <pageSetup paperSize="9" scale="90" orientation="landscape" horizontalDpi="4294967293" verticalDpi="4294967293" r:id="rId1"/>
  <headerFooter alignWithMargins="0"/>
  <rowBreaks count="1" manualBreakCount="1">
    <brk id="38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9"/>
  <sheetViews>
    <sheetView view="pageBreakPreview" zoomScale="88" zoomScaleSheetLayoutView="88" workbookViewId="0">
      <selection activeCell="M25" sqref="M25"/>
    </sheetView>
  </sheetViews>
  <sheetFormatPr defaultColWidth="8.88671875" defaultRowHeight="18.75"/>
  <cols>
    <col min="1" max="1" width="11.21875" style="184" customWidth="1"/>
    <col min="2" max="2" width="8.88671875" style="184" customWidth="1"/>
    <col min="3" max="3" width="4.77734375" style="184" customWidth="1"/>
    <col min="4" max="4" width="4.77734375" style="204" customWidth="1"/>
    <col min="5" max="5" width="5.77734375" style="184" customWidth="1"/>
    <col min="6" max="8" width="4.77734375" style="184" customWidth="1"/>
    <col min="9" max="10" width="5.77734375" style="184" customWidth="1"/>
    <col min="11" max="11" width="9.33203125" style="184" customWidth="1"/>
    <col min="12" max="12" width="11.21875" style="75" customWidth="1"/>
    <col min="13" max="13" width="8.88671875" style="75" customWidth="1"/>
    <col min="14" max="17" width="6.88671875" style="75" customWidth="1"/>
    <col min="18" max="18" width="9" style="184" customWidth="1"/>
    <col min="19" max="16384" width="8.88671875" style="75"/>
  </cols>
  <sheetData>
    <row r="1" spans="1:21" ht="21.75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75"/>
    </row>
    <row r="2" spans="1:21" ht="16.5" customHeight="1">
      <c r="A2" s="76" t="s">
        <v>32</v>
      </c>
      <c r="B2" s="572" t="s">
        <v>173</v>
      </c>
      <c r="C2" s="572"/>
      <c r="D2" s="572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7"/>
    </row>
    <row r="3" spans="1:21" ht="16.5" customHeight="1">
      <c r="A3" s="79" t="s">
        <v>33</v>
      </c>
      <c r="B3" s="573">
        <f>'18.02.19'!D3</f>
        <v>43516</v>
      </c>
      <c r="C3" s="573"/>
      <c r="D3" s="573"/>
      <c r="E3" s="573"/>
      <c r="F3" s="573"/>
      <c r="G3" s="573"/>
      <c r="H3" s="573"/>
      <c r="I3" s="77"/>
      <c r="J3" s="77"/>
      <c r="K3" s="77"/>
      <c r="O3" s="80" t="s">
        <v>34</v>
      </c>
      <c r="R3" s="77"/>
    </row>
    <row r="4" spans="1:21" ht="6" customHeight="1" thickBot="1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R4" s="77"/>
    </row>
    <row r="5" spans="1:21" s="83" customFormat="1" ht="12.75" customHeight="1">
      <c r="A5" s="574" t="s">
        <v>35</v>
      </c>
      <c r="B5" s="575"/>
      <c r="C5" s="576" t="s">
        <v>36</v>
      </c>
      <c r="D5" s="577"/>
      <c r="E5" s="578">
        <v>60</v>
      </c>
      <c r="F5" s="579"/>
      <c r="G5" s="580" t="s">
        <v>37</v>
      </c>
      <c r="H5" s="581"/>
      <c r="I5" s="578">
        <v>0</v>
      </c>
      <c r="J5" s="601"/>
      <c r="K5" s="583" t="s">
        <v>38</v>
      </c>
      <c r="L5" s="585" t="s">
        <v>39</v>
      </c>
      <c r="M5" s="586"/>
      <c r="N5" s="587" t="s">
        <v>40</v>
      </c>
      <c r="O5" s="588"/>
      <c r="P5" s="589">
        <v>60</v>
      </c>
      <c r="Q5" s="590"/>
      <c r="R5" s="583" t="s">
        <v>38</v>
      </c>
    </row>
    <row r="6" spans="1:21" s="83" customFormat="1" ht="12.75" customHeight="1" thickBot="1">
      <c r="A6" s="84" t="s">
        <v>41</v>
      </c>
      <c r="B6" s="85" t="s">
        <v>42</v>
      </c>
      <c r="C6" s="167" t="s">
        <v>59</v>
      </c>
      <c r="D6" s="168" t="s">
        <v>44</v>
      </c>
      <c r="E6" s="167" t="s">
        <v>47</v>
      </c>
      <c r="F6" s="88" t="s">
        <v>46</v>
      </c>
      <c r="G6" s="169" t="s">
        <v>59</v>
      </c>
      <c r="H6" s="170" t="s">
        <v>44</v>
      </c>
      <c r="I6" s="167" t="s">
        <v>47</v>
      </c>
      <c r="J6" s="167" t="s">
        <v>46</v>
      </c>
      <c r="K6" s="591"/>
      <c r="L6" s="84" t="s">
        <v>41</v>
      </c>
      <c r="M6" s="85" t="s">
        <v>48</v>
      </c>
      <c r="N6" s="85" t="s">
        <v>43</v>
      </c>
      <c r="O6" s="86" t="s">
        <v>44</v>
      </c>
      <c r="P6" s="85" t="s">
        <v>45</v>
      </c>
      <c r="Q6" s="87" t="s">
        <v>46</v>
      </c>
      <c r="R6" s="591"/>
    </row>
    <row r="7" spans="1:21" s="83" customFormat="1" ht="12.75" customHeight="1">
      <c r="A7" s="91" t="s">
        <v>29</v>
      </c>
      <c r="B7" s="92" t="s">
        <v>49</v>
      </c>
      <c r="C7" s="93">
        <v>70</v>
      </c>
      <c r="D7" s="94">
        <f t="shared" ref="D7:D17" si="0">$E$5*C7/1000</f>
        <v>4.2</v>
      </c>
      <c r="E7" s="95">
        <v>1726</v>
      </c>
      <c r="F7" s="96">
        <f>C7*E7/1000</f>
        <v>120.82</v>
      </c>
      <c r="G7" s="97">
        <v>110</v>
      </c>
      <c r="H7" s="98">
        <f>$I$5*G7/1000</f>
        <v>0</v>
      </c>
      <c r="I7" s="99">
        <f>E7</f>
        <v>1726</v>
      </c>
      <c r="J7" s="100">
        <f>I7*G7/1000</f>
        <v>189.86</v>
      </c>
      <c r="K7" s="101"/>
      <c r="L7" s="91" t="s">
        <v>29</v>
      </c>
      <c r="M7" s="92" t="s">
        <v>49</v>
      </c>
      <c r="N7" s="93">
        <v>70</v>
      </c>
      <c r="O7" s="102">
        <f t="shared" ref="O7:O8" si="1">$P$5*N7/1000</f>
        <v>4.2</v>
      </c>
      <c r="P7" s="95">
        <v>1726</v>
      </c>
      <c r="Q7" s="96">
        <f>N7*P7/1000</f>
        <v>120.82</v>
      </c>
      <c r="R7" s="205"/>
    </row>
    <row r="8" spans="1:21" s="83" customFormat="1" ht="12.75" customHeight="1">
      <c r="A8" s="103"/>
      <c r="B8" s="104" t="s">
        <v>50</v>
      </c>
      <c r="C8" s="105">
        <v>3</v>
      </c>
      <c r="D8" s="94">
        <f t="shared" si="0"/>
        <v>0.18</v>
      </c>
      <c r="E8" s="106">
        <v>2240</v>
      </c>
      <c r="F8" s="107">
        <f>C8*E8/1000</f>
        <v>6.72</v>
      </c>
      <c r="G8" s="108">
        <v>3</v>
      </c>
      <c r="H8" s="109">
        <f>$I$5*G8/1000</f>
        <v>0</v>
      </c>
      <c r="I8" s="110">
        <f>E8</f>
        <v>2240</v>
      </c>
      <c r="J8" s="111">
        <f>I8*G8/1000</f>
        <v>6.72</v>
      </c>
      <c r="K8" s="112"/>
      <c r="L8" s="103"/>
      <c r="M8" s="104" t="s">
        <v>50</v>
      </c>
      <c r="N8" s="105">
        <v>3</v>
      </c>
      <c r="O8" s="102">
        <f t="shared" si="1"/>
        <v>0.18</v>
      </c>
      <c r="P8" s="106">
        <v>2240</v>
      </c>
      <c r="Q8" s="107">
        <f>N8*P8/1000</f>
        <v>6.72</v>
      </c>
      <c r="R8" s="112"/>
    </row>
    <row r="9" spans="1:21" s="83" customFormat="1" ht="12.75" customHeight="1">
      <c r="A9" s="103" t="s">
        <v>175</v>
      </c>
      <c r="B9" s="104" t="s">
        <v>175</v>
      </c>
      <c r="C9" s="105">
        <v>15</v>
      </c>
      <c r="D9" s="94">
        <f t="shared" si="0"/>
        <v>0.9</v>
      </c>
      <c r="E9" s="116">
        <v>3320</v>
      </c>
      <c r="F9" s="107">
        <f>C9*E9/1000</f>
        <v>49.8</v>
      </c>
      <c r="G9" s="108">
        <v>3</v>
      </c>
      <c r="H9" s="109">
        <f>$I$5*G9/1000</f>
        <v>0</v>
      </c>
      <c r="I9" s="110">
        <f>E9</f>
        <v>3320</v>
      </c>
      <c r="J9" s="111">
        <f>I9*G9/1000</f>
        <v>9.9600000000000009</v>
      </c>
      <c r="K9" s="112"/>
      <c r="L9" s="103" t="s">
        <v>175</v>
      </c>
      <c r="M9" s="104" t="s">
        <v>175</v>
      </c>
      <c r="N9" s="105">
        <v>15</v>
      </c>
      <c r="O9" s="94">
        <f t="shared" ref="O9" si="2">$E$5*N9/1000</f>
        <v>0.9</v>
      </c>
      <c r="P9" s="116">
        <v>3320</v>
      </c>
      <c r="Q9" s="107">
        <f>N9*P9/1000</f>
        <v>49.8</v>
      </c>
      <c r="R9" s="112"/>
    </row>
    <row r="10" spans="1:21" s="83" customFormat="1" ht="12.75" customHeight="1">
      <c r="A10" s="103"/>
      <c r="B10" s="104"/>
      <c r="C10" s="105"/>
      <c r="D10" s="94">
        <f t="shared" si="0"/>
        <v>0</v>
      </c>
      <c r="E10" s="116"/>
      <c r="F10" s="107">
        <f>C10*E10/1000</f>
        <v>0</v>
      </c>
      <c r="G10" s="108"/>
      <c r="H10" s="109">
        <f>$I$5*G10/1000</f>
        <v>0</v>
      </c>
      <c r="I10" s="116">
        <f>E10</f>
        <v>0</v>
      </c>
      <c r="J10" s="111">
        <f>I10*G10/1000</f>
        <v>0</v>
      </c>
      <c r="K10" s="112"/>
      <c r="L10" s="103"/>
      <c r="M10" s="104"/>
      <c r="N10" s="117"/>
      <c r="O10" s="102">
        <f t="shared" ref="O10:O26" si="3">$P$5*N10/1000</f>
        <v>0</v>
      </c>
      <c r="P10" s="111"/>
      <c r="Q10" s="111">
        <f>N10*P10/1000</f>
        <v>0</v>
      </c>
      <c r="R10" s="112"/>
    </row>
    <row r="11" spans="1:21" s="83" customFormat="1" ht="12.75" customHeight="1">
      <c r="A11" s="103" t="s">
        <v>322</v>
      </c>
      <c r="B11" s="104" t="s">
        <v>293</v>
      </c>
      <c r="C11" s="105">
        <v>42</v>
      </c>
      <c r="D11" s="94">
        <f t="shared" si="0"/>
        <v>2.52</v>
      </c>
      <c r="E11" s="116">
        <v>710</v>
      </c>
      <c r="F11" s="107">
        <f t="shared" ref="F11:F21" si="4">C11*E11/1000</f>
        <v>29.82</v>
      </c>
      <c r="G11" s="108"/>
      <c r="H11" s="109">
        <f t="shared" ref="H11:H27" si="5">$I$5*G11/1000</f>
        <v>0</v>
      </c>
      <c r="I11" s="116">
        <f t="shared" ref="I11:I27" si="6">E11</f>
        <v>710</v>
      </c>
      <c r="J11" s="111">
        <f t="shared" ref="J11:J27" si="7">I11*G11/1000</f>
        <v>0</v>
      </c>
      <c r="K11" s="112" t="s">
        <v>465</v>
      </c>
      <c r="L11" s="103" t="s">
        <v>475</v>
      </c>
      <c r="M11" s="104" t="s">
        <v>271</v>
      </c>
      <c r="N11" s="117">
        <v>25</v>
      </c>
      <c r="O11" s="102">
        <f t="shared" ref="O11:O13" si="8">$P$5*N11/1000</f>
        <v>1.5</v>
      </c>
      <c r="P11" s="111">
        <v>3570</v>
      </c>
      <c r="Q11" s="111">
        <f t="shared" ref="Q11:Q13" si="9">N11*P11/1000</f>
        <v>89.25</v>
      </c>
      <c r="R11" s="112"/>
      <c r="S11" s="90"/>
      <c r="T11" s="90"/>
      <c r="U11" s="90"/>
    </row>
    <row r="12" spans="1:21" s="83" customFormat="1" ht="12.75" customHeight="1">
      <c r="A12" s="103"/>
      <c r="B12" s="104" t="s">
        <v>315</v>
      </c>
      <c r="C12" s="105">
        <v>10</v>
      </c>
      <c r="D12" s="94">
        <f t="shared" si="0"/>
        <v>0.6</v>
      </c>
      <c r="E12" s="116">
        <v>1620</v>
      </c>
      <c r="F12" s="107">
        <f t="shared" si="4"/>
        <v>16.2</v>
      </c>
      <c r="G12" s="108"/>
      <c r="H12" s="109">
        <f t="shared" si="5"/>
        <v>0</v>
      </c>
      <c r="I12" s="116">
        <f t="shared" si="6"/>
        <v>1620</v>
      </c>
      <c r="J12" s="111">
        <f t="shared" si="7"/>
        <v>0</v>
      </c>
      <c r="K12" s="112"/>
      <c r="L12" s="103"/>
      <c r="M12" s="104" t="s">
        <v>476</v>
      </c>
      <c r="N12" s="117">
        <v>10</v>
      </c>
      <c r="O12" s="102">
        <f t="shared" si="8"/>
        <v>0.6</v>
      </c>
      <c r="P12" s="111">
        <v>1620</v>
      </c>
      <c r="Q12" s="111">
        <f t="shared" si="9"/>
        <v>16.2</v>
      </c>
      <c r="R12" s="112"/>
      <c r="S12" s="208"/>
      <c r="T12" s="90"/>
      <c r="U12" s="90"/>
    </row>
    <row r="13" spans="1:21" s="83" customFormat="1" ht="12.75" customHeight="1">
      <c r="A13" s="103" t="s">
        <v>359</v>
      </c>
      <c r="B13" s="104" t="s">
        <v>193</v>
      </c>
      <c r="C13" s="105">
        <v>50</v>
      </c>
      <c r="D13" s="94">
        <f t="shared" si="0"/>
        <v>3</v>
      </c>
      <c r="E13" s="116">
        <v>6370</v>
      </c>
      <c r="F13" s="107">
        <f t="shared" si="4"/>
        <v>318.5</v>
      </c>
      <c r="G13" s="108"/>
      <c r="H13" s="109">
        <f t="shared" si="5"/>
        <v>0</v>
      </c>
      <c r="I13" s="116">
        <f t="shared" si="6"/>
        <v>6370</v>
      </c>
      <c r="J13" s="111">
        <f t="shared" si="7"/>
        <v>0</v>
      </c>
      <c r="K13" s="112"/>
      <c r="L13" s="103"/>
      <c r="M13" s="104"/>
      <c r="N13" s="117"/>
      <c r="O13" s="102">
        <f t="shared" si="8"/>
        <v>0</v>
      </c>
      <c r="P13" s="111"/>
      <c r="Q13" s="111">
        <f t="shared" si="9"/>
        <v>0</v>
      </c>
      <c r="R13" s="112"/>
      <c r="S13" s="208"/>
      <c r="T13" s="90"/>
      <c r="U13" s="90"/>
    </row>
    <row r="14" spans="1:21" s="83" customFormat="1" ht="12.75" customHeight="1">
      <c r="A14" s="364"/>
      <c r="B14" s="104" t="s">
        <v>274</v>
      </c>
      <c r="C14" s="105">
        <v>8</v>
      </c>
      <c r="D14" s="94">
        <f t="shared" si="0"/>
        <v>0.48</v>
      </c>
      <c r="E14" s="116">
        <v>5150</v>
      </c>
      <c r="F14" s="107">
        <f t="shared" si="4"/>
        <v>41.2</v>
      </c>
      <c r="G14" s="108"/>
      <c r="H14" s="109">
        <f t="shared" si="5"/>
        <v>0</v>
      </c>
      <c r="I14" s="116">
        <f t="shared" si="6"/>
        <v>5150</v>
      </c>
      <c r="J14" s="111">
        <f t="shared" si="7"/>
        <v>0</v>
      </c>
      <c r="K14" s="112"/>
      <c r="L14" s="103" t="s">
        <v>363</v>
      </c>
      <c r="M14" s="104" t="s">
        <v>477</v>
      </c>
      <c r="N14" s="117">
        <v>50</v>
      </c>
      <c r="O14" s="102">
        <f t="shared" si="3"/>
        <v>3</v>
      </c>
      <c r="P14" s="111">
        <v>4710</v>
      </c>
      <c r="Q14" s="111">
        <f t="shared" ref="Q14:Q21" si="10">N14*P14/1000</f>
        <v>235.5</v>
      </c>
      <c r="R14" s="112"/>
      <c r="S14" s="208"/>
      <c r="T14" s="90"/>
      <c r="U14" s="90"/>
    </row>
    <row r="15" spans="1:21" s="83" customFormat="1" ht="12.75" customHeight="1">
      <c r="A15" s="103"/>
      <c r="B15" s="104" t="s">
        <v>275</v>
      </c>
      <c r="C15" s="105">
        <v>10</v>
      </c>
      <c r="D15" s="94">
        <f t="shared" si="0"/>
        <v>0.6</v>
      </c>
      <c r="E15" s="111">
        <v>1460</v>
      </c>
      <c r="F15" s="107">
        <f t="shared" si="4"/>
        <v>14.6</v>
      </c>
      <c r="G15" s="108"/>
      <c r="H15" s="109">
        <f t="shared" si="5"/>
        <v>0</v>
      </c>
      <c r="I15" s="116">
        <f t="shared" si="6"/>
        <v>1460</v>
      </c>
      <c r="J15" s="111">
        <f t="shared" si="7"/>
        <v>0</v>
      </c>
      <c r="K15" s="112"/>
      <c r="L15" s="103"/>
      <c r="M15" s="104" t="s">
        <v>478</v>
      </c>
      <c r="N15" s="117">
        <v>25</v>
      </c>
      <c r="O15" s="102">
        <f t="shared" si="3"/>
        <v>1.5</v>
      </c>
      <c r="P15" s="111">
        <v>2670</v>
      </c>
      <c r="Q15" s="111">
        <f t="shared" si="10"/>
        <v>66.75</v>
      </c>
      <c r="R15" s="112"/>
      <c r="S15" s="208"/>
      <c r="T15" s="90"/>
      <c r="U15" s="90"/>
    </row>
    <row r="16" spans="1:21" s="83" customFormat="1" ht="12.75" customHeight="1">
      <c r="A16" s="103"/>
      <c r="B16" s="104" t="s">
        <v>276</v>
      </c>
      <c r="C16" s="105">
        <v>10</v>
      </c>
      <c r="D16" s="94">
        <f t="shared" si="0"/>
        <v>0.6</v>
      </c>
      <c r="E16" s="116">
        <v>1290</v>
      </c>
      <c r="F16" s="107">
        <f t="shared" si="4"/>
        <v>12.9</v>
      </c>
      <c r="G16" s="108"/>
      <c r="H16" s="109">
        <f t="shared" si="5"/>
        <v>0</v>
      </c>
      <c r="I16" s="116">
        <f t="shared" si="6"/>
        <v>1290</v>
      </c>
      <c r="J16" s="111">
        <f t="shared" si="7"/>
        <v>0</v>
      </c>
      <c r="K16" s="112"/>
      <c r="L16" s="103"/>
      <c r="M16" s="104" t="s">
        <v>314</v>
      </c>
      <c r="N16" s="117">
        <v>5</v>
      </c>
      <c r="O16" s="102">
        <f t="shared" si="3"/>
        <v>0.3</v>
      </c>
      <c r="P16" s="111">
        <v>1460</v>
      </c>
      <c r="Q16" s="111">
        <f t="shared" si="10"/>
        <v>7.3</v>
      </c>
      <c r="R16" s="112"/>
      <c r="S16" s="208"/>
      <c r="T16" s="90"/>
      <c r="U16" s="90"/>
    </row>
    <row r="17" spans="1:21" s="83" customFormat="1" ht="12.75" customHeight="1">
      <c r="A17" s="364" t="s">
        <v>360</v>
      </c>
      <c r="B17" s="104" t="s">
        <v>279</v>
      </c>
      <c r="C17" s="105">
        <v>42</v>
      </c>
      <c r="D17" s="94">
        <f t="shared" si="0"/>
        <v>2.52</v>
      </c>
      <c r="E17" s="116">
        <v>1110</v>
      </c>
      <c r="F17" s="107">
        <f t="shared" si="4"/>
        <v>46.62</v>
      </c>
      <c r="G17" s="108"/>
      <c r="H17" s="109">
        <f t="shared" si="5"/>
        <v>0</v>
      </c>
      <c r="I17" s="116">
        <f t="shared" si="6"/>
        <v>1110</v>
      </c>
      <c r="J17" s="111">
        <f t="shared" si="7"/>
        <v>0</v>
      </c>
      <c r="K17" s="112"/>
      <c r="L17" s="103"/>
      <c r="M17" s="104"/>
      <c r="N17" s="117">
        <v>5</v>
      </c>
      <c r="O17" s="102">
        <f t="shared" si="3"/>
        <v>0.3</v>
      </c>
      <c r="P17" s="111"/>
      <c r="Q17" s="111">
        <f t="shared" si="10"/>
        <v>0</v>
      </c>
      <c r="R17" s="112"/>
      <c r="S17" s="208"/>
      <c r="T17" s="90"/>
      <c r="U17" s="90"/>
    </row>
    <row r="18" spans="1:21" s="83" customFormat="1" ht="12.75" customHeight="1">
      <c r="A18" s="357"/>
      <c r="B18" s="104" t="s">
        <v>267</v>
      </c>
      <c r="C18" s="105">
        <v>4</v>
      </c>
      <c r="D18" s="94">
        <f t="shared" ref="D18:D24" si="11">$E$5*C18/1000</f>
        <v>0.24</v>
      </c>
      <c r="E18" s="116">
        <v>1620</v>
      </c>
      <c r="F18" s="107">
        <f t="shared" si="4"/>
        <v>6.48</v>
      </c>
      <c r="G18" s="108"/>
      <c r="H18" s="109">
        <f t="shared" si="5"/>
        <v>0</v>
      </c>
      <c r="I18" s="116">
        <f>E18</f>
        <v>1620</v>
      </c>
      <c r="J18" s="111">
        <f t="shared" si="7"/>
        <v>0</v>
      </c>
      <c r="K18" s="112"/>
      <c r="L18" s="103" t="s">
        <v>479</v>
      </c>
      <c r="M18" s="104" t="s">
        <v>480</v>
      </c>
      <c r="N18" s="117">
        <v>50</v>
      </c>
      <c r="O18" s="102">
        <f t="shared" si="3"/>
        <v>3</v>
      </c>
      <c r="P18" s="111">
        <v>2840</v>
      </c>
      <c r="Q18" s="111">
        <f t="shared" si="10"/>
        <v>142</v>
      </c>
      <c r="R18" s="112"/>
      <c r="S18" s="208"/>
      <c r="T18" s="90"/>
      <c r="U18" s="90"/>
    </row>
    <row r="19" spans="1:21" s="83" customFormat="1" ht="12.75" customHeight="1">
      <c r="A19" s="103"/>
      <c r="B19" s="104"/>
      <c r="C19" s="105"/>
      <c r="D19" s="94">
        <f t="shared" si="11"/>
        <v>0</v>
      </c>
      <c r="E19" s="116"/>
      <c r="F19" s="107">
        <f t="shared" si="4"/>
        <v>0</v>
      </c>
      <c r="G19" s="108"/>
      <c r="H19" s="109">
        <f t="shared" si="5"/>
        <v>0</v>
      </c>
      <c r="I19" s="116">
        <f t="shared" si="6"/>
        <v>0</v>
      </c>
      <c r="J19" s="111">
        <f t="shared" si="7"/>
        <v>0</v>
      </c>
      <c r="K19" s="353"/>
      <c r="L19" s="103"/>
      <c r="M19" s="104" t="s">
        <v>314</v>
      </c>
      <c r="N19" s="117">
        <v>7</v>
      </c>
      <c r="O19" s="102">
        <f>$P$5*N19/250</f>
        <v>1.68</v>
      </c>
      <c r="P19" s="111">
        <v>1460</v>
      </c>
      <c r="Q19" s="111">
        <f t="shared" si="10"/>
        <v>10.220000000000001</v>
      </c>
      <c r="R19" s="112"/>
      <c r="S19" s="208"/>
      <c r="T19" s="90"/>
      <c r="U19" s="90"/>
    </row>
    <row r="20" spans="1:21" s="83" customFormat="1" ht="12.75" customHeight="1">
      <c r="A20" s="103"/>
      <c r="B20" s="104"/>
      <c r="C20" s="105"/>
      <c r="D20" s="94">
        <f t="shared" si="11"/>
        <v>0</v>
      </c>
      <c r="E20" s="116"/>
      <c r="F20" s="107">
        <f t="shared" si="4"/>
        <v>0</v>
      </c>
      <c r="G20" s="108"/>
      <c r="H20" s="109">
        <f t="shared" si="5"/>
        <v>0</v>
      </c>
      <c r="I20" s="116">
        <f t="shared" si="6"/>
        <v>0</v>
      </c>
      <c r="J20" s="111">
        <f t="shared" si="7"/>
        <v>0</v>
      </c>
      <c r="K20" s="353"/>
      <c r="L20" s="103"/>
      <c r="M20" s="104"/>
      <c r="N20" s="117">
        <v>40</v>
      </c>
      <c r="O20" s="102">
        <f t="shared" si="3"/>
        <v>2.4</v>
      </c>
      <c r="P20" s="111"/>
      <c r="Q20" s="111">
        <f t="shared" si="10"/>
        <v>0</v>
      </c>
      <c r="R20" s="112"/>
      <c r="S20" s="208"/>
      <c r="T20" s="90"/>
      <c r="U20" s="90"/>
    </row>
    <row r="21" spans="1:21" s="83" customFormat="1" ht="12.75" customHeight="1">
      <c r="A21" s="364"/>
      <c r="B21" s="104"/>
      <c r="C21" s="105"/>
      <c r="D21" s="94">
        <f t="shared" si="11"/>
        <v>0</v>
      </c>
      <c r="E21" s="116"/>
      <c r="F21" s="107">
        <f t="shared" si="4"/>
        <v>0</v>
      </c>
      <c r="G21" s="108"/>
      <c r="H21" s="109">
        <f t="shared" si="5"/>
        <v>0</v>
      </c>
      <c r="I21" s="116">
        <f t="shared" si="6"/>
        <v>0</v>
      </c>
      <c r="J21" s="111">
        <f t="shared" si="7"/>
        <v>0</v>
      </c>
      <c r="K21" s="353"/>
      <c r="L21" s="103"/>
      <c r="M21" s="104"/>
      <c r="N21" s="117"/>
      <c r="O21" s="102">
        <f t="shared" si="3"/>
        <v>0</v>
      </c>
      <c r="P21" s="111"/>
      <c r="Q21" s="111">
        <f t="shared" si="10"/>
        <v>0</v>
      </c>
      <c r="R21" s="112"/>
      <c r="S21" s="90"/>
      <c r="T21" s="90"/>
      <c r="U21" s="90"/>
    </row>
    <row r="22" spans="1:21" s="83" customFormat="1" ht="12.75" customHeight="1">
      <c r="A22" s="364"/>
      <c r="B22" s="104"/>
      <c r="C22" s="105"/>
      <c r="D22" s="94">
        <f t="shared" si="11"/>
        <v>0</v>
      </c>
      <c r="E22" s="116"/>
      <c r="F22" s="107">
        <f t="shared" ref="F22:F31" si="12">C22*E22/1000</f>
        <v>0</v>
      </c>
      <c r="G22" s="108"/>
      <c r="H22" s="109">
        <f t="shared" si="5"/>
        <v>0</v>
      </c>
      <c r="I22" s="116">
        <f t="shared" si="6"/>
        <v>0</v>
      </c>
      <c r="J22" s="111">
        <f t="shared" si="7"/>
        <v>0</v>
      </c>
      <c r="K22" s="353"/>
      <c r="L22" s="103"/>
      <c r="M22" s="104"/>
      <c r="N22" s="117"/>
      <c r="O22" s="102">
        <f t="shared" si="3"/>
        <v>0</v>
      </c>
      <c r="P22" s="111"/>
      <c r="Q22" s="111">
        <f t="shared" ref="Q22:Q26" si="13">N22*P22/1000</f>
        <v>0</v>
      </c>
      <c r="R22" s="112"/>
    </row>
    <row r="23" spans="1:21" s="83" customFormat="1" ht="12.75" customHeight="1">
      <c r="A23" s="217" t="s">
        <v>473</v>
      </c>
      <c r="B23" s="218" t="s">
        <v>474</v>
      </c>
      <c r="C23" s="219">
        <v>8</v>
      </c>
      <c r="D23" s="94">
        <f t="shared" si="11"/>
        <v>0.48</v>
      </c>
      <c r="E23" s="106">
        <v>10580</v>
      </c>
      <c r="F23" s="220"/>
      <c r="G23" s="108"/>
      <c r="H23" s="109">
        <f t="shared" si="5"/>
        <v>0</v>
      </c>
      <c r="I23" s="116">
        <f t="shared" si="6"/>
        <v>10580</v>
      </c>
      <c r="J23" s="111">
        <f t="shared" si="7"/>
        <v>0</v>
      </c>
      <c r="K23" s="353"/>
      <c r="L23" s="103"/>
      <c r="M23" s="104"/>
      <c r="N23" s="117"/>
      <c r="O23" s="102">
        <f t="shared" si="3"/>
        <v>0</v>
      </c>
      <c r="P23" s="111"/>
      <c r="Q23" s="111">
        <f t="shared" si="13"/>
        <v>0</v>
      </c>
      <c r="R23" s="112"/>
    </row>
    <row r="24" spans="1:21" s="83" customFormat="1" ht="12.75" customHeight="1">
      <c r="A24" s="365" t="s">
        <v>200</v>
      </c>
      <c r="B24" s="104"/>
      <c r="C24" s="105"/>
      <c r="D24" s="94">
        <f t="shared" si="11"/>
        <v>0</v>
      </c>
      <c r="E24" s="116"/>
      <c r="F24" s="107">
        <f t="shared" si="12"/>
        <v>0</v>
      </c>
      <c r="G24" s="108"/>
      <c r="H24" s="109">
        <f t="shared" si="5"/>
        <v>0</v>
      </c>
      <c r="I24" s="116">
        <f t="shared" si="6"/>
        <v>0</v>
      </c>
      <c r="J24" s="111">
        <f t="shared" si="7"/>
        <v>0</v>
      </c>
      <c r="K24" s="353"/>
      <c r="L24" s="103"/>
      <c r="M24" s="218"/>
      <c r="N24" s="117"/>
      <c r="O24" s="102">
        <f t="shared" si="3"/>
        <v>0</v>
      </c>
      <c r="P24" s="111"/>
      <c r="Q24" s="111">
        <f t="shared" si="13"/>
        <v>0</v>
      </c>
      <c r="R24" s="112"/>
    </row>
    <row r="25" spans="1:21" s="83" customFormat="1" ht="12.75" customHeight="1">
      <c r="A25" s="103" t="s">
        <v>180</v>
      </c>
      <c r="B25" s="104"/>
      <c r="C25" s="105">
        <v>50</v>
      </c>
      <c r="D25" s="94">
        <f>$E$5*C25/1000</f>
        <v>3</v>
      </c>
      <c r="E25" s="116">
        <v>790</v>
      </c>
      <c r="F25" s="224">
        <f t="shared" si="12"/>
        <v>39.5</v>
      </c>
      <c r="G25" s="389"/>
      <c r="H25" s="94">
        <f t="shared" si="5"/>
        <v>0</v>
      </c>
      <c r="I25" s="192">
        <f t="shared" si="6"/>
        <v>790</v>
      </c>
      <c r="J25" s="128">
        <f t="shared" si="7"/>
        <v>0</v>
      </c>
      <c r="K25" s="391"/>
      <c r="L25" s="125"/>
      <c r="M25" s="126"/>
      <c r="N25" s="191"/>
      <c r="O25" s="94">
        <f t="shared" si="3"/>
        <v>0</v>
      </c>
      <c r="P25" s="192"/>
      <c r="Q25" s="224">
        <f t="shared" si="13"/>
        <v>0</v>
      </c>
      <c r="R25" s="129"/>
    </row>
    <row r="26" spans="1:21" s="83" customFormat="1" ht="12.75" customHeight="1">
      <c r="A26" s="125" t="s">
        <v>179</v>
      </c>
      <c r="B26" s="126"/>
      <c r="C26" s="191">
        <v>6</v>
      </c>
      <c r="D26" s="94">
        <f>$E$5*C26/1000</f>
        <v>0.36</v>
      </c>
      <c r="E26" s="192">
        <v>11240</v>
      </c>
      <c r="F26" s="380">
        <f t="shared" si="12"/>
        <v>67.44</v>
      </c>
      <c r="G26" s="379"/>
      <c r="H26" s="376">
        <f t="shared" si="5"/>
        <v>0</v>
      </c>
      <c r="I26" s="377">
        <f t="shared" si="6"/>
        <v>11240</v>
      </c>
      <c r="J26" s="380">
        <f t="shared" si="7"/>
        <v>0</v>
      </c>
      <c r="K26" s="382"/>
      <c r="L26" s="125"/>
      <c r="M26" s="126"/>
      <c r="N26" s="191"/>
      <c r="O26" s="102">
        <f t="shared" si="3"/>
        <v>0</v>
      </c>
      <c r="P26" s="128"/>
      <c r="Q26" s="128">
        <f t="shared" si="13"/>
        <v>0</v>
      </c>
      <c r="R26" s="129"/>
    </row>
    <row r="27" spans="1:21" s="83" customFormat="1" ht="12.75" customHeight="1">
      <c r="A27" s="373" t="s">
        <v>330</v>
      </c>
      <c r="B27" s="374"/>
      <c r="C27" s="375">
        <v>1000</v>
      </c>
      <c r="D27" s="376">
        <f t="shared" ref="D27" si="14">$E$5*C27/1000</f>
        <v>60</v>
      </c>
      <c r="E27" s="377">
        <v>240</v>
      </c>
      <c r="F27" s="380">
        <f t="shared" si="12"/>
        <v>240</v>
      </c>
      <c r="G27" s="379"/>
      <c r="H27" s="376">
        <f t="shared" si="5"/>
        <v>0</v>
      </c>
      <c r="I27" s="377">
        <f t="shared" si="6"/>
        <v>240</v>
      </c>
      <c r="J27" s="380">
        <f t="shared" si="7"/>
        <v>0</v>
      </c>
      <c r="K27" s="381"/>
      <c r="L27" s="125"/>
      <c r="M27" s="126"/>
      <c r="N27" s="191"/>
      <c r="O27" s="102"/>
      <c r="P27" s="128"/>
      <c r="Q27" s="128"/>
      <c r="R27" s="391"/>
    </row>
    <row r="28" spans="1:21" s="83" customFormat="1" ht="12.75" customHeight="1">
      <c r="A28" s="457" t="s">
        <v>221</v>
      </c>
      <c r="B28" s="119"/>
      <c r="C28" s="186">
        <v>20</v>
      </c>
      <c r="D28" s="121">
        <f t="shared" ref="D28" si="15">$E$5*C28/1000</f>
        <v>1.2</v>
      </c>
      <c r="E28" s="187">
        <v>2100</v>
      </c>
      <c r="F28" s="122">
        <f t="shared" si="12"/>
        <v>42</v>
      </c>
      <c r="G28" s="123"/>
      <c r="H28" s="121">
        <f>$I$5*G28/1000</f>
        <v>0</v>
      </c>
      <c r="I28" s="213"/>
      <c r="J28" s="122">
        <f>I28*G28/1000</f>
        <v>0</v>
      </c>
      <c r="K28" s="124"/>
      <c r="L28" s="125" t="s">
        <v>203</v>
      </c>
      <c r="M28" s="126"/>
      <c r="N28" s="127"/>
      <c r="O28" s="102">
        <f t="shared" ref="O28" si="16">$P$5*N28/1000</f>
        <v>0</v>
      </c>
      <c r="P28" s="128"/>
      <c r="Q28" s="128">
        <f t="shared" ref="Q28:Q32" si="17">N28*P28/1000</f>
        <v>0</v>
      </c>
      <c r="R28" s="129"/>
    </row>
    <row r="29" spans="1:21" s="83" customFormat="1" ht="12.75" customHeight="1">
      <c r="A29" s="118" t="s">
        <v>225</v>
      </c>
      <c r="B29" s="119" t="s">
        <v>226</v>
      </c>
      <c r="C29" s="120">
        <v>4</v>
      </c>
      <c r="D29" s="429">
        <f t="shared" ref="D29" si="18">$P$5*C29/1000</f>
        <v>0.24</v>
      </c>
      <c r="E29" s="122">
        <v>5570</v>
      </c>
      <c r="F29" s="122">
        <f t="shared" si="12"/>
        <v>22.28</v>
      </c>
      <c r="G29" s="123"/>
      <c r="H29" s="121"/>
      <c r="I29" s="213"/>
      <c r="J29" s="122"/>
      <c r="K29" s="124"/>
      <c r="L29" s="125" t="s">
        <v>30</v>
      </c>
      <c r="M29" s="126" t="s">
        <v>30</v>
      </c>
      <c r="N29" s="191">
        <v>30</v>
      </c>
      <c r="O29" s="94">
        <f>50*N29/1000</f>
        <v>1.5</v>
      </c>
      <c r="P29" s="192">
        <v>2790</v>
      </c>
      <c r="Q29" s="224">
        <f t="shared" si="17"/>
        <v>83.7</v>
      </c>
      <c r="R29" s="129"/>
    </row>
    <row r="30" spans="1:21" s="83" customFormat="1" ht="12.75" customHeight="1">
      <c r="A30" s="118"/>
      <c r="B30" s="119" t="s">
        <v>155</v>
      </c>
      <c r="C30" s="120">
        <v>25</v>
      </c>
      <c r="D30" s="429">
        <f>E3*C30/1000</f>
        <v>0</v>
      </c>
      <c r="E30" s="122">
        <v>1120</v>
      </c>
      <c r="F30" s="122">
        <f t="shared" si="12"/>
        <v>28</v>
      </c>
      <c r="G30" s="123"/>
      <c r="H30" s="121"/>
      <c r="I30" s="213"/>
      <c r="J30" s="122"/>
      <c r="K30" s="124"/>
      <c r="L30" s="125" t="s">
        <v>154</v>
      </c>
      <c r="M30" s="126" t="s">
        <v>154</v>
      </c>
      <c r="N30" s="191">
        <v>24</v>
      </c>
      <c r="O30" s="94">
        <f t="shared" ref="O30:O32" si="19">$E$5*N30/1000</f>
        <v>1.44</v>
      </c>
      <c r="P30" s="192">
        <v>2150</v>
      </c>
      <c r="Q30" s="224">
        <f t="shared" si="17"/>
        <v>51.6</v>
      </c>
      <c r="R30" s="129"/>
    </row>
    <row r="31" spans="1:21" s="83" customFormat="1" ht="12.75" customHeight="1">
      <c r="A31" s="125" t="s">
        <v>412</v>
      </c>
      <c r="B31" s="126" t="s">
        <v>412</v>
      </c>
      <c r="C31" s="191">
        <v>30</v>
      </c>
      <c r="D31" s="94">
        <f>50*C31/1000</f>
        <v>1.5</v>
      </c>
      <c r="E31" s="192">
        <v>2260</v>
      </c>
      <c r="F31" s="380">
        <f t="shared" si="12"/>
        <v>67.8</v>
      </c>
      <c r="G31" s="108">
        <v>80</v>
      </c>
      <c r="H31" s="109">
        <f>$I$5*G31/1000</f>
        <v>0</v>
      </c>
      <c r="I31" s="107">
        <v>3300</v>
      </c>
      <c r="J31" s="111">
        <f>I31*G31/1000</f>
        <v>264</v>
      </c>
      <c r="K31" s="226"/>
      <c r="L31" s="125" t="s">
        <v>198</v>
      </c>
      <c r="M31" s="126" t="s">
        <v>296</v>
      </c>
      <c r="N31" s="191">
        <v>10</v>
      </c>
      <c r="O31" s="94">
        <f t="shared" si="19"/>
        <v>0.6</v>
      </c>
      <c r="P31" s="128">
        <v>4760</v>
      </c>
      <c r="Q31" s="224">
        <f t="shared" si="17"/>
        <v>47.6</v>
      </c>
      <c r="R31" s="391"/>
    </row>
    <row r="32" spans="1:21" s="83" customFormat="1" ht="12.75" customHeight="1">
      <c r="A32" s="125" t="s">
        <v>154</v>
      </c>
      <c r="B32" s="126" t="s">
        <v>154</v>
      </c>
      <c r="C32" s="191">
        <v>24</v>
      </c>
      <c r="D32" s="94">
        <f t="shared" ref="D32" si="20">$E$5*C32/1000</f>
        <v>1.44</v>
      </c>
      <c r="E32" s="192">
        <v>1980</v>
      </c>
      <c r="F32" s="224">
        <f t="shared" ref="F32" si="21">C32*E32/1000</f>
        <v>47.52</v>
      </c>
      <c r="G32" s="108"/>
      <c r="H32" s="109"/>
      <c r="I32" s="107"/>
      <c r="J32" s="111"/>
      <c r="K32" s="190"/>
      <c r="L32" s="229"/>
      <c r="M32" s="104" t="s">
        <v>190</v>
      </c>
      <c r="N32" s="117"/>
      <c r="O32" s="94">
        <f t="shared" si="19"/>
        <v>0</v>
      </c>
      <c r="P32" s="111"/>
      <c r="Q32" s="224">
        <f t="shared" si="17"/>
        <v>0</v>
      </c>
      <c r="R32" s="112"/>
    </row>
    <row r="33" spans="1:18" s="83" customFormat="1" ht="12.75" customHeight="1">
      <c r="A33" s="103" t="s">
        <v>51</v>
      </c>
      <c r="B33" s="104"/>
      <c r="C33" s="117"/>
      <c r="D33" s="94"/>
      <c r="E33" s="111"/>
      <c r="F33" s="132">
        <f>SUM(F7:F32)</f>
        <v>1218.1999999999998</v>
      </c>
      <c r="G33" s="131"/>
      <c r="H33" s="111"/>
      <c r="I33" s="132"/>
      <c r="J33" s="132">
        <f>SUM(J7:J32)</f>
        <v>470.54</v>
      </c>
      <c r="K33" s="190"/>
      <c r="L33" s="134" t="s">
        <v>51</v>
      </c>
      <c r="M33" s="104"/>
      <c r="N33" s="117"/>
      <c r="O33" s="94">
        <f t="shared" ref="O33:O34" si="22">$P$5*N33/1000</f>
        <v>0</v>
      </c>
      <c r="P33" s="111"/>
      <c r="Q33" s="132">
        <f>SUM(Q7:Q32)</f>
        <v>927.46</v>
      </c>
      <c r="R33" s="190"/>
    </row>
    <row r="34" spans="1:18" s="83" customFormat="1" ht="12.75" customHeight="1" thickBot="1">
      <c r="A34" s="137" t="s">
        <v>52</v>
      </c>
      <c r="B34" s="138"/>
      <c r="C34" s="139"/>
      <c r="D34" s="140"/>
      <c r="E34" s="141"/>
      <c r="F34" s="142">
        <v>250</v>
      </c>
      <c r="G34" s="143"/>
      <c r="H34" s="141"/>
      <c r="I34" s="142"/>
      <c r="J34" s="142">
        <v>250</v>
      </c>
      <c r="K34" s="195"/>
      <c r="L34" s="145" t="s">
        <v>52</v>
      </c>
      <c r="M34" s="146"/>
      <c r="N34" s="147"/>
      <c r="O34" s="148">
        <f t="shared" si="22"/>
        <v>0</v>
      </c>
      <c r="P34" s="149"/>
      <c r="Q34" s="150">
        <v>250</v>
      </c>
      <c r="R34" s="195"/>
    </row>
    <row r="35" spans="1:18" s="83" customFormat="1" ht="12.75" customHeight="1">
      <c r="A35" s="152" t="s">
        <v>53</v>
      </c>
      <c r="B35" s="153"/>
      <c r="C35" s="154"/>
      <c r="D35" s="155"/>
      <c r="E35" s="156"/>
      <c r="F35" s="157"/>
      <c r="G35" s="158"/>
      <c r="H35" s="158"/>
      <c r="I35" s="158"/>
      <c r="J35" s="158">
        <f>(E5+I5)*3600</f>
        <v>216000</v>
      </c>
      <c r="K35" s="159"/>
      <c r="L35" s="152" t="s">
        <v>53</v>
      </c>
      <c r="M35" s="230"/>
      <c r="N35" s="231"/>
      <c r="O35" s="232"/>
      <c r="P35" s="233"/>
      <c r="Q35" s="158">
        <f>P5*3600</f>
        <v>216000</v>
      </c>
      <c r="R35" s="159"/>
    </row>
    <row r="36" spans="1:18" s="83" customFormat="1" ht="12.75" customHeight="1" thickBot="1">
      <c r="A36" s="145" t="s">
        <v>54</v>
      </c>
      <c r="B36" s="146"/>
      <c r="C36" s="147"/>
      <c r="D36" s="148"/>
      <c r="E36" s="149"/>
      <c r="F36" s="150"/>
      <c r="G36" s="150"/>
      <c r="H36" s="150"/>
      <c r="I36" s="150"/>
      <c r="J36" s="150">
        <f>(F33+F34)*E5+(J33+J34)*I5</f>
        <v>88091.999999999985</v>
      </c>
      <c r="K36" s="151"/>
      <c r="L36" s="145" t="s">
        <v>54</v>
      </c>
      <c r="M36" s="146"/>
      <c r="N36" s="147"/>
      <c r="O36" s="148"/>
      <c r="P36" s="149"/>
      <c r="Q36" s="150">
        <f>N37*P5</f>
        <v>70647.600000000006</v>
      </c>
      <c r="R36" s="151"/>
    </row>
    <row r="37" spans="1:18" s="83" customFormat="1" ht="12.75" customHeight="1" thickBot="1">
      <c r="A37" s="592" t="s">
        <v>55</v>
      </c>
      <c r="B37" s="593"/>
      <c r="C37" s="594">
        <f>J36/(E5+I5)</f>
        <v>1468.1999999999998</v>
      </c>
      <c r="D37" s="595"/>
      <c r="E37" s="596" t="s">
        <v>56</v>
      </c>
      <c r="F37" s="597"/>
      <c r="G37" s="597"/>
      <c r="H37" s="598"/>
      <c r="I37" s="599">
        <f>C37/3600</f>
        <v>0.40783333333333327</v>
      </c>
      <c r="J37" s="600"/>
      <c r="K37" s="160"/>
      <c r="L37" s="592" t="s">
        <v>55</v>
      </c>
      <c r="M37" s="593"/>
      <c r="N37" s="161">
        <f>Q33+Q34</f>
        <v>1177.46</v>
      </c>
      <c r="O37" s="593" t="s">
        <v>57</v>
      </c>
      <c r="P37" s="593"/>
      <c r="Q37" s="162">
        <f>N37/3600</f>
        <v>0.32707222222222221</v>
      </c>
      <c r="R37" s="160"/>
    </row>
    <row r="38" spans="1:18" s="166" customFormat="1" ht="20.25" customHeight="1" thickBot="1">
      <c r="A38" s="163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75"/>
      <c r="M38" s="75"/>
      <c r="R38" s="165"/>
    </row>
    <row r="39" spans="1:18" s="83" customFormat="1" ht="12.75" customHeight="1">
      <c r="A39" s="569" t="s">
        <v>58</v>
      </c>
      <c r="B39" s="570"/>
      <c r="C39" s="576" t="s">
        <v>36</v>
      </c>
      <c r="D39" s="577"/>
      <c r="E39" s="578">
        <v>85</v>
      </c>
      <c r="F39" s="579"/>
      <c r="G39" s="580" t="s">
        <v>37</v>
      </c>
      <c r="H39" s="581"/>
      <c r="I39" s="578">
        <v>15</v>
      </c>
      <c r="J39" s="601"/>
      <c r="K39" s="583" t="s">
        <v>38</v>
      </c>
      <c r="L39" s="75"/>
      <c r="M39" s="75"/>
      <c r="N39" s="602"/>
      <c r="O39" s="602"/>
      <c r="P39" s="602"/>
      <c r="Q39" s="602"/>
      <c r="R39" s="602"/>
    </row>
    <row r="40" spans="1:18" s="83" customFormat="1" ht="12.75" customHeight="1" thickBot="1">
      <c r="A40" s="84" t="s">
        <v>41</v>
      </c>
      <c r="B40" s="85" t="s">
        <v>48</v>
      </c>
      <c r="C40" s="167" t="s">
        <v>43</v>
      </c>
      <c r="D40" s="168" t="s">
        <v>44</v>
      </c>
      <c r="E40" s="167" t="s">
        <v>45</v>
      </c>
      <c r="F40" s="88" t="s">
        <v>46</v>
      </c>
      <c r="G40" s="169" t="s">
        <v>59</v>
      </c>
      <c r="H40" s="170" t="s">
        <v>44</v>
      </c>
      <c r="I40" s="167" t="s">
        <v>47</v>
      </c>
      <c r="J40" s="167" t="s">
        <v>46</v>
      </c>
      <c r="K40" s="591"/>
      <c r="L40" s="75"/>
      <c r="M40" s="75"/>
      <c r="N40" s="171"/>
      <c r="O40" s="171"/>
      <c r="P40" s="171"/>
      <c r="Q40" s="171"/>
      <c r="R40" s="602"/>
    </row>
    <row r="41" spans="1:18" s="83" customFormat="1" ht="12.75" customHeight="1">
      <c r="A41" s="172" t="s">
        <v>132</v>
      </c>
      <c r="B41" s="92" t="s">
        <v>49</v>
      </c>
      <c r="C41" s="93">
        <v>70</v>
      </c>
      <c r="D41" s="234">
        <f t="shared" ref="D41:D42" si="23">$E$39*C41/1000</f>
        <v>5.95</v>
      </c>
      <c r="E41" s="95">
        <v>1726</v>
      </c>
      <c r="F41" s="96">
        <f>C41*E41/1000</f>
        <v>120.82</v>
      </c>
      <c r="G41" s="97">
        <v>110</v>
      </c>
      <c r="H41" s="109">
        <f t="shared" ref="H41:H42" si="24">$I$39*G41/1000</f>
        <v>1.65</v>
      </c>
      <c r="I41" s="99">
        <f>E41</f>
        <v>1726</v>
      </c>
      <c r="J41" s="100">
        <f>I41*G41/1000</f>
        <v>189.86</v>
      </c>
      <c r="K41" s="101"/>
      <c r="L41" s="75"/>
      <c r="M41" s="173"/>
      <c r="N41" s="174"/>
      <c r="O41" s="175"/>
      <c r="P41" s="175"/>
      <c r="Q41" s="176"/>
    </row>
    <row r="42" spans="1:18" s="83" customFormat="1" ht="12.75" customHeight="1">
      <c r="A42" s="103"/>
      <c r="B42" s="104" t="s">
        <v>127</v>
      </c>
      <c r="C42" s="105">
        <v>3</v>
      </c>
      <c r="D42" s="234">
        <f t="shared" si="23"/>
        <v>0.255</v>
      </c>
      <c r="E42" s="106">
        <v>2240</v>
      </c>
      <c r="F42" s="107">
        <f>C42*E42/1000</f>
        <v>6.72</v>
      </c>
      <c r="G42" s="108">
        <v>10</v>
      </c>
      <c r="H42" s="109">
        <f t="shared" si="24"/>
        <v>0.15</v>
      </c>
      <c r="I42" s="110">
        <f>E42</f>
        <v>2240</v>
      </c>
      <c r="J42" s="111">
        <f>I42*G42/1000</f>
        <v>22.4</v>
      </c>
      <c r="K42" s="112"/>
      <c r="L42" s="75"/>
      <c r="M42" s="173"/>
      <c r="N42" s="174"/>
      <c r="O42" s="175"/>
      <c r="P42" s="175"/>
      <c r="Q42" s="176"/>
    </row>
    <row r="43" spans="1:18" s="83" customFormat="1" ht="12.75" customHeight="1">
      <c r="A43" s="103" t="s">
        <v>175</v>
      </c>
      <c r="B43" s="104" t="s">
        <v>175</v>
      </c>
      <c r="C43" s="105">
        <v>15</v>
      </c>
      <c r="D43" s="94">
        <f t="shared" ref="D43" si="25">$E$5*C43/1000</f>
        <v>0.9</v>
      </c>
      <c r="E43" s="116">
        <v>3320</v>
      </c>
      <c r="F43" s="107">
        <f t="shared" ref="F43" si="26">C43*E43/1000</f>
        <v>49.8</v>
      </c>
      <c r="G43" s="108">
        <v>10</v>
      </c>
      <c r="H43" s="109">
        <f t="shared" ref="H43" si="27">$I$39*G43/1000</f>
        <v>0.15</v>
      </c>
      <c r="I43" s="110">
        <f t="shared" ref="I43:I45" si="28">E43</f>
        <v>3320</v>
      </c>
      <c r="J43" s="111">
        <f t="shared" ref="J43" si="29">I43*G43/1000</f>
        <v>33.200000000000003</v>
      </c>
      <c r="K43" s="112"/>
      <c r="L43" s="75"/>
      <c r="M43" s="631" t="s">
        <v>60</v>
      </c>
      <c r="N43" s="632"/>
      <c r="O43" s="632"/>
      <c r="P43" s="632"/>
      <c r="Q43" s="632"/>
    </row>
    <row r="44" spans="1:18" s="83" customFormat="1" ht="12.75" customHeight="1">
      <c r="A44" s="103"/>
      <c r="B44" s="104"/>
      <c r="C44" s="105"/>
      <c r="D44" s="234">
        <f t="shared" ref="D44:D56" si="30">$E$39*C44/1000</f>
        <v>0</v>
      </c>
      <c r="E44" s="106"/>
      <c r="F44" s="107">
        <f>C44*E44/1000</f>
        <v>0</v>
      </c>
      <c r="G44" s="108"/>
      <c r="H44" s="109">
        <f>$I$39*G44/1000</f>
        <v>0</v>
      </c>
      <c r="I44" s="110">
        <f t="shared" si="28"/>
        <v>0</v>
      </c>
      <c r="J44" s="111">
        <f>I44*G44/1000</f>
        <v>0</v>
      </c>
      <c r="K44" s="112"/>
      <c r="L44" s="75"/>
      <c r="M44" s="181"/>
      <c r="N44" s="182"/>
      <c r="O44" s="182"/>
      <c r="P44" s="182"/>
      <c r="Q44" s="182"/>
    </row>
    <row r="45" spans="1:18" s="83" customFormat="1" ht="12.75" customHeight="1" thickBot="1">
      <c r="A45" s="103" t="s">
        <v>297</v>
      </c>
      <c r="B45" s="104" t="s">
        <v>273</v>
      </c>
      <c r="C45" s="117">
        <v>6</v>
      </c>
      <c r="D45" s="234">
        <f t="shared" si="30"/>
        <v>0.51</v>
      </c>
      <c r="E45" s="111">
        <v>10150</v>
      </c>
      <c r="F45" s="107">
        <f t="shared" ref="F45:F62" si="31">C45*E45/1000</f>
        <v>60.9</v>
      </c>
      <c r="G45" s="108"/>
      <c r="H45" s="109">
        <f t="shared" ref="H45:H56" si="32">$I$39*G45/1000</f>
        <v>0</v>
      </c>
      <c r="I45" s="110">
        <f t="shared" si="28"/>
        <v>10150</v>
      </c>
      <c r="J45" s="111">
        <f t="shared" ref="J45:J62" si="33">I45*G45/1000</f>
        <v>0</v>
      </c>
      <c r="K45" s="112"/>
      <c r="L45" s="75"/>
      <c r="M45" s="181"/>
      <c r="N45" s="182"/>
      <c r="O45" s="182"/>
      <c r="P45" s="182"/>
      <c r="Q45" s="182"/>
    </row>
    <row r="46" spans="1:18" s="83" customFormat="1" ht="12.75" customHeight="1" thickBot="1">
      <c r="A46" s="103"/>
      <c r="B46" s="104"/>
      <c r="C46" s="117">
        <v>10</v>
      </c>
      <c r="D46" s="234">
        <f t="shared" si="30"/>
        <v>0.85</v>
      </c>
      <c r="E46" s="111"/>
      <c r="F46" s="107">
        <f t="shared" si="31"/>
        <v>0</v>
      </c>
      <c r="G46" s="108"/>
      <c r="H46" s="109">
        <f t="shared" si="32"/>
        <v>0</v>
      </c>
      <c r="I46" s="110">
        <f t="shared" ref="I46:I73" si="34">E46</f>
        <v>0</v>
      </c>
      <c r="J46" s="111">
        <f t="shared" si="33"/>
        <v>0</v>
      </c>
      <c r="K46" s="112"/>
      <c r="L46" s="75"/>
      <c r="M46" s="177"/>
      <c r="N46" s="619" t="s">
        <v>61</v>
      </c>
      <c r="O46" s="620"/>
      <c r="P46" s="617" t="s">
        <v>62</v>
      </c>
      <c r="Q46" s="618"/>
    </row>
    <row r="47" spans="1:18" s="83" customFormat="1" ht="12.75" customHeight="1" thickTop="1">
      <c r="A47" s="103"/>
      <c r="B47" s="104"/>
      <c r="C47" s="117">
        <v>2</v>
      </c>
      <c r="D47" s="234">
        <f t="shared" ref="D47" si="35">$E$39*C47/1000</f>
        <v>0.17</v>
      </c>
      <c r="E47" s="111"/>
      <c r="F47" s="107">
        <f t="shared" ref="F47" si="36">C47*E47/1000</f>
        <v>0</v>
      </c>
      <c r="G47" s="108"/>
      <c r="H47" s="109">
        <f t="shared" ref="H47" si="37">$I$39*G47/1000</f>
        <v>0</v>
      </c>
      <c r="I47" s="110">
        <f t="shared" ref="I47" si="38">E47</f>
        <v>0</v>
      </c>
      <c r="J47" s="111">
        <f t="shared" ref="J47" si="39">I47*G47/1000</f>
        <v>0</v>
      </c>
      <c r="K47" s="112"/>
      <c r="L47" s="75"/>
      <c r="M47" s="178" t="s">
        <v>35</v>
      </c>
      <c r="N47" s="615">
        <f>I37</f>
        <v>0.40783333333333327</v>
      </c>
      <c r="O47" s="616"/>
      <c r="P47" s="605">
        <f>N53/M53</f>
        <v>0.40614760101010094</v>
      </c>
      <c r="Q47" s="606"/>
    </row>
    <row r="48" spans="1:18" s="83" customFormat="1" ht="12.75" customHeight="1">
      <c r="A48" s="217" t="s">
        <v>406</v>
      </c>
      <c r="B48" s="218" t="s">
        <v>466</v>
      </c>
      <c r="C48" s="219">
        <v>18</v>
      </c>
      <c r="D48" s="234">
        <f t="shared" si="30"/>
        <v>1.53</v>
      </c>
      <c r="E48" s="106">
        <v>4220</v>
      </c>
      <c r="F48" s="107">
        <f t="shared" si="31"/>
        <v>75.959999999999994</v>
      </c>
      <c r="G48" s="108"/>
      <c r="H48" s="109">
        <f t="shared" ref="H48" si="40">$I$39*G48/1000</f>
        <v>0</v>
      </c>
      <c r="I48" s="110">
        <f t="shared" ref="I48" si="41">E48</f>
        <v>4220</v>
      </c>
      <c r="J48" s="111">
        <f t="shared" si="33"/>
        <v>0</v>
      </c>
      <c r="K48" s="112"/>
      <c r="L48" s="75"/>
      <c r="M48" s="179" t="s">
        <v>27</v>
      </c>
      <c r="N48" s="611">
        <f>I79</f>
        <v>0.45258138888888888</v>
      </c>
      <c r="O48" s="612"/>
      <c r="P48" s="607"/>
      <c r="Q48" s="608"/>
    </row>
    <row r="49" spans="1:18" s="83" customFormat="1" ht="12.75" customHeight="1">
      <c r="A49" s="217"/>
      <c r="B49" s="218" t="s">
        <v>467</v>
      </c>
      <c r="C49" s="219">
        <v>47</v>
      </c>
      <c r="D49" s="234">
        <f t="shared" si="30"/>
        <v>3.9950000000000001</v>
      </c>
      <c r="E49" s="106">
        <v>2200</v>
      </c>
      <c r="F49" s="107">
        <f t="shared" si="31"/>
        <v>103.4</v>
      </c>
      <c r="G49" s="108"/>
      <c r="H49" s="109">
        <f t="shared" si="32"/>
        <v>0</v>
      </c>
      <c r="I49" s="110">
        <f t="shared" si="34"/>
        <v>2200</v>
      </c>
      <c r="J49" s="111">
        <f t="shared" si="33"/>
        <v>0</v>
      </c>
      <c r="K49" s="112"/>
      <c r="L49" s="75"/>
      <c r="M49" s="358"/>
      <c r="N49" s="359"/>
      <c r="O49" s="360"/>
      <c r="P49" s="607"/>
      <c r="Q49" s="608"/>
    </row>
    <row r="50" spans="1:18" s="83" customFormat="1" ht="12.75" customHeight="1" thickBot="1">
      <c r="A50" s="217"/>
      <c r="B50" s="218" t="s">
        <v>468</v>
      </c>
      <c r="C50" s="219">
        <v>12</v>
      </c>
      <c r="D50" s="234">
        <f t="shared" si="30"/>
        <v>1.02</v>
      </c>
      <c r="E50" s="106">
        <v>1070</v>
      </c>
      <c r="F50" s="107">
        <f t="shared" si="31"/>
        <v>12.84</v>
      </c>
      <c r="G50" s="108"/>
      <c r="H50" s="109">
        <f t="shared" si="32"/>
        <v>0</v>
      </c>
      <c r="I50" s="110">
        <f>E50</f>
        <v>1070</v>
      </c>
      <c r="J50" s="111">
        <f t="shared" si="33"/>
        <v>0</v>
      </c>
      <c r="K50" s="112"/>
      <c r="L50" s="75"/>
      <c r="M50" s="180" t="s">
        <v>39</v>
      </c>
      <c r="N50" s="613">
        <f>Q37</f>
        <v>0.32707222222222221</v>
      </c>
      <c r="O50" s="614"/>
      <c r="P50" s="609"/>
      <c r="Q50" s="610"/>
    </row>
    <row r="51" spans="1:18" s="83" customFormat="1" ht="12.75" customHeight="1">
      <c r="A51" s="217"/>
      <c r="B51" s="218" t="s">
        <v>469</v>
      </c>
      <c r="C51" s="436">
        <v>24</v>
      </c>
      <c r="D51" s="234">
        <f t="shared" si="30"/>
        <v>2.04</v>
      </c>
      <c r="E51" s="106">
        <v>4460</v>
      </c>
      <c r="F51" s="107">
        <f t="shared" ref="F51:F56" si="42">C51*E51/1000</f>
        <v>107.04</v>
      </c>
      <c r="G51" s="108"/>
      <c r="H51" s="109">
        <f t="shared" si="32"/>
        <v>0</v>
      </c>
      <c r="I51" s="110">
        <f t="shared" ref="I51:I56" si="43">E51</f>
        <v>4460</v>
      </c>
      <c r="J51" s="111">
        <f t="shared" ref="J51:J56" si="44">I51*G51/1000</f>
        <v>0</v>
      </c>
      <c r="K51" s="112"/>
      <c r="L51" s="75"/>
      <c r="M51" s="181"/>
      <c r="N51" s="182"/>
      <c r="O51" s="182"/>
      <c r="P51" s="182"/>
      <c r="Q51" s="182"/>
    </row>
    <row r="52" spans="1:18" s="83" customFormat="1" ht="12.75" customHeight="1">
      <c r="A52" s="217"/>
      <c r="B52" s="218"/>
      <c r="C52" s="436">
        <v>50</v>
      </c>
      <c r="D52" s="234">
        <f t="shared" si="30"/>
        <v>4.25</v>
      </c>
      <c r="E52" s="106"/>
      <c r="F52" s="107">
        <f t="shared" si="42"/>
        <v>0</v>
      </c>
      <c r="G52" s="108"/>
      <c r="H52" s="109">
        <f t="shared" si="32"/>
        <v>0</v>
      </c>
      <c r="I52" s="110">
        <f t="shared" si="43"/>
        <v>0</v>
      </c>
      <c r="J52" s="111">
        <f t="shared" si="44"/>
        <v>0</v>
      </c>
      <c r="K52" s="112"/>
      <c r="L52" s="75"/>
      <c r="M52" s="183" t="s">
        <v>63</v>
      </c>
      <c r="N52" s="621" t="s">
        <v>64</v>
      </c>
      <c r="O52" s="621"/>
    </row>
    <row r="53" spans="1:18" s="83" customFormat="1" ht="12.75" customHeight="1">
      <c r="A53" s="217" t="s">
        <v>470</v>
      </c>
      <c r="B53" s="218" t="s">
        <v>470</v>
      </c>
      <c r="C53" s="436">
        <v>47</v>
      </c>
      <c r="D53" s="234">
        <f t="shared" si="30"/>
        <v>3.9950000000000001</v>
      </c>
      <c r="E53" s="106">
        <v>4050</v>
      </c>
      <c r="F53" s="107">
        <f t="shared" si="42"/>
        <v>190.35</v>
      </c>
      <c r="G53" s="108"/>
      <c r="H53" s="109">
        <f t="shared" si="32"/>
        <v>0</v>
      </c>
      <c r="I53" s="110">
        <f t="shared" si="43"/>
        <v>4050</v>
      </c>
      <c r="J53" s="111">
        <f t="shared" si="44"/>
        <v>0</v>
      </c>
      <c r="K53" s="112"/>
      <c r="L53" s="75"/>
      <c r="M53" s="633">
        <f>J35+Q35+J77</f>
        <v>792000</v>
      </c>
      <c r="N53" s="636">
        <f>J36+Q36+J78</f>
        <v>321668.89999999997</v>
      </c>
      <c r="O53" s="637"/>
    </row>
    <row r="54" spans="1:18" s="83" customFormat="1" ht="12.75" customHeight="1">
      <c r="A54" s="217"/>
      <c r="B54" s="218" t="s">
        <v>471</v>
      </c>
      <c r="C54" s="436">
        <v>47</v>
      </c>
      <c r="D54" s="234">
        <f t="shared" si="30"/>
        <v>3.9950000000000001</v>
      </c>
      <c r="E54" s="106">
        <v>1780</v>
      </c>
      <c r="F54" s="107">
        <f t="shared" si="42"/>
        <v>83.66</v>
      </c>
      <c r="G54" s="108"/>
      <c r="H54" s="109">
        <f t="shared" si="32"/>
        <v>0</v>
      </c>
      <c r="I54" s="110">
        <f t="shared" si="43"/>
        <v>1780</v>
      </c>
      <c r="J54" s="111">
        <f t="shared" si="44"/>
        <v>0</v>
      </c>
      <c r="K54" s="112"/>
      <c r="L54" s="75"/>
      <c r="M54" s="634"/>
      <c r="N54" s="638"/>
      <c r="O54" s="639"/>
    </row>
    <row r="55" spans="1:18" s="83" customFormat="1" ht="12.75" customHeight="1">
      <c r="A55" s="217"/>
      <c r="B55" s="218"/>
      <c r="C55" s="436"/>
      <c r="D55" s="234">
        <f t="shared" si="30"/>
        <v>0</v>
      </c>
      <c r="E55" s="106"/>
      <c r="F55" s="107">
        <f t="shared" si="42"/>
        <v>0</v>
      </c>
      <c r="G55" s="108"/>
      <c r="H55" s="109">
        <f t="shared" si="32"/>
        <v>0</v>
      </c>
      <c r="I55" s="110">
        <f t="shared" si="43"/>
        <v>0</v>
      </c>
      <c r="J55" s="111">
        <f t="shared" si="44"/>
        <v>0</v>
      </c>
      <c r="K55" s="112"/>
      <c r="L55" s="75"/>
      <c r="M55" s="634"/>
      <c r="N55" s="638"/>
      <c r="O55" s="639"/>
    </row>
    <row r="56" spans="1:18" s="83" customFormat="1" ht="12.75" customHeight="1">
      <c r="A56" s="217" t="s">
        <v>472</v>
      </c>
      <c r="B56" s="218" t="s">
        <v>472</v>
      </c>
      <c r="C56" s="436">
        <v>35</v>
      </c>
      <c r="D56" s="234">
        <f t="shared" si="30"/>
        <v>2.9750000000000001</v>
      </c>
      <c r="E56" s="106">
        <v>1890</v>
      </c>
      <c r="F56" s="107">
        <f t="shared" si="42"/>
        <v>66.150000000000006</v>
      </c>
      <c r="G56" s="108"/>
      <c r="H56" s="109">
        <f t="shared" si="32"/>
        <v>0</v>
      </c>
      <c r="I56" s="110">
        <f t="shared" si="43"/>
        <v>1890</v>
      </c>
      <c r="J56" s="111">
        <f t="shared" si="44"/>
        <v>0</v>
      </c>
      <c r="K56" s="112"/>
      <c r="L56" s="75"/>
      <c r="M56" s="635"/>
      <c r="N56" s="640"/>
      <c r="O56" s="641"/>
      <c r="P56" s="75"/>
      <c r="Q56" s="184"/>
    </row>
    <row r="57" spans="1:18" s="83" customFormat="1" ht="12.75" customHeight="1">
      <c r="A57" s="217"/>
      <c r="B57" s="218"/>
      <c r="C57" s="436"/>
      <c r="D57" s="234">
        <f t="shared" ref="D57:D66" si="45">$E$39*C57/1000</f>
        <v>0</v>
      </c>
      <c r="E57" s="106"/>
      <c r="F57" s="107">
        <f t="shared" si="31"/>
        <v>0</v>
      </c>
      <c r="G57" s="108"/>
      <c r="H57" s="109">
        <f t="shared" ref="H57:H74" si="46">$I$39*G57/1000</f>
        <v>0</v>
      </c>
      <c r="I57" s="110">
        <f t="shared" ref="I57:I66" si="47">E57</f>
        <v>0</v>
      </c>
      <c r="J57" s="111">
        <f t="shared" si="33"/>
        <v>0</v>
      </c>
      <c r="K57" s="112"/>
      <c r="L57" s="75"/>
      <c r="M57" s="113"/>
      <c r="N57" s="115"/>
      <c r="O57" s="185"/>
      <c r="P57" s="75"/>
      <c r="Q57" s="184"/>
    </row>
    <row r="58" spans="1:18" s="83" customFormat="1" ht="12.75" customHeight="1">
      <c r="A58" s="217"/>
      <c r="B58" s="218" t="s">
        <v>285</v>
      </c>
      <c r="C58" s="436"/>
      <c r="D58" s="234">
        <f t="shared" si="45"/>
        <v>0</v>
      </c>
      <c r="E58" s="106"/>
      <c r="F58" s="107">
        <f t="shared" si="31"/>
        <v>0</v>
      </c>
      <c r="G58" s="108"/>
      <c r="H58" s="109">
        <f t="shared" si="46"/>
        <v>0</v>
      </c>
      <c r="I58" s="110">
        <f t="shared" si="47"/>
        <v>0</v>
      </c>
      <c r="J58" s="111">
        <f t="shared" si="33"/>
        <v>0</v>
      </c>
      <c r="K58" s="112"/>
      <c r="L58" s="75"/>
      <c r="M58" s="75"/>
      <c r="N58" s="75"/>
      <c r="O58" s="75"/>
      <c r="P58" s="75"/>
      <c r="Q58" s="184"/>
    </row>
    <row r="59" spans="1:18" s="83" customFormat="1" ht="12.75" customHeight="1">
      <c r="A59" s="217"/>
      <c r="B59" s="218" t="s">
        <v>285</v>
      </c>
      <c r="C59" s="219"/>
      <c r="D59" s="234">
        <f t="shared" si="45"/>
        <v>0</v>
      </c>
      <c r="E59" s="106"/>
      <c r="F59" s="107">
        <f t="shared" si="31"/>
        <v>0</v>
      </c>
      <c r="G59" s="108"/>
      <c r="H59" s="109">
        <f t="shared" si="46"/>
        <v>0</v>
      </c>
      <c r="I59" s="110">
        <f t="shared" si="47"/>
        <v>0</v>
      </c>
      <c r="J59" s="111">
        <f t="shared" si="33"/>
        <v>0</v>
      </c>
      <c r="K59" s="112"/>
      <c r="L59" s="75"/>
      <c r="M59" s="75"/>
      <c r="N59" s="75"/>
      <c r="O59" s="75"/>
      <c r="P59" s="75"/>
      <c r="Q59" s="184"/>
    </row>
    <row r="60" spans="1:18" s="83" customFormat="1" ht="12.75" customHeight="1">
      <c r="A60" s="437"/>
      <c r="B60" s="218"/>
      <c r="C60" s="436"/>
      <c r="D60" s="234">
        <f>$E$39*C60/1000</f>
        <v>0</v>
      </c>
      <c r="E60" s="106"/>
      <c r="F60" s="107">
        <f t="shared" si="31"/>
        <v>0</v>
      </c>
      <c r="G60" s="108"/>
      <c r="H60" s="109">
        <f t="shared" si="46"/>
        <v>0</v>
      </c>
      <c r="I60" s="110">
        <f t="shared" si="47"/>
        <v>0</v>
      </c>
      <c r="J60" s="111">
        <f t="shared" si="33"/>
        <v>0</v>
      </c>
      <c r="K60" s="112"/>
      <c r="L60" s="75"/>
      <c r="M60" s="75"/>
      <c r="N60" s="75"/>
      <c r="O60" s="75"/>
      <c r="P60" s="75"/>
      <c r="Q60" s="75"/>
      <c r="R60" s="184"/>
    </row>
    <row r="61" spans="1:18" s="83" customFormat="1" ht="12.75" customHeight="1">
      <c r="A61" s="217"/>
      <c r="B61" s="218"/>
      <c r="C61" s="219"/>
      <c r="D61" s="234">
        <f t="shared" ref="D61:D64" si="48">$E$39*C61/1000</f>
        <v>0</v>
      </c>
      <c r="E61" s="106"/>
      <c r="F61" s="107">
        <f t="shared" si="31"/>
        <v>0</v>
      </c>
      <c r="G61" s="108"/>
      <c r="H61" s="109">
        <f t="shared" si="46"/>
        <v>0</v>
      </c>
      <c r="I61" s="110">
        <f t="shared" ref="I61:I64" si="49">E61</f>
        <v>0</v>
      </c>
      <c r="J61" s="111">
        <f t="shared" si="33"/>
        <v>0</v>
      </c>
      <c r="K61" s="112"/>
      <c r="L61" s="75"/>
      <c r="M61" s="75"/>
      <c r="N61" s="75"/>
      <c r="O61" s="75"/>
      <c r="P61" s="75"/>
      <c r="Q61" s="75"/>
      <c r="R61" s="184"/>
    </row>
    <row r="62" spans="1:18" s="83" customFormat="1" ht="12.75" customHeight="1">
      <c r="A62" s="217"/>
      <c r="B62" s="218"/>
      <c r="C62" s="219"/>
      <c r="D62" s="234">
        <f t="shared" si="48"/>
        <v>0</v>
      </c>
      <c r="E62" s="106"/>
      <c r="F62" s="107">
        <f t="shared" si="31"/>
        <v>0</v>
      </c>
      <c r="G62" s="108"/>
      <c r="H62" s="109">
        <f t="shared" si="46"/>
        <v>0</v>
      </c>
      <c r="I62" s="110">
        <f t="shared" si="49"/>
        <v>0</v>
      </c>
      <c r="J62" s="111">
        <f t="shared" si="33"/>
        <v>0</v>
      </c>
      <c r="K62" s="112"/>
      <c r="L62" s="75"/>
      <c r="M62" s="75"/>
      <c r="N62" s="75"/>
      <c r="O62" s="75"/>
      <c r="P62" s="75"/>
      <c r="Q62" s="75"/>
      <c r="R62" s="184"/>
    </row>
    <row r="63" spans="1:18" s="83" customFormat="1" ht="12.75" customHeight="1">
      <c r="A63" s="103"/>
      <c r="B63" s="104"/>
      <c r="C63" s="105"/>
      <c r="D63" s="234">
        <f t="shared" si="48"/>
        <v>0</v>
      </c>
      <c r="E63" s="106"/>
      <c r="F63" s="107">
        <f t="shared" ref="F63:F64" si="50">C63*E63/1000</f>
        <v>0</v>
      </c>
      <c r="G63" s="108"/>
      <c r="H63" s="109">
        <f t="shared" si="46"/>
        <v>0</v>
      </c>
      <c r="I63" s="110">
        <f t="shared" si="49"/>
        <v>0</v>
      </c>
      <c r="J63" s="111">
        <f t="shared" ref="J63:J64" si="51">I63*G63/1000</f>
        <v>0</v>
      </c>
      <c r="K63" s="112"/>
      <c r="L63" s="75"/>
      <c r="M63" s="75"/>
      <c r="N63" s="75"/>
      <c r="O63" s="75"/>
      <c r="P63" s="75"/>
      <c r="Q63" s="75"/>
      <c r="R63" s="184"/>
    </row>
    <row r="64" spans="1:18" s="83" customFormat="1" ht="12.75" customHeight="1">
      <c r="A64" s="103"/>
      <c r="B64" s="104"/>
      <c r="C64" s="105"/>
      <c r="D64" s="234">
        <f t="shared" si="48"/>
        <v>0</v>
      </c>
      <c r="E64" s="106"/>
      <c r="F64" s="107">
        <f t="shared" si="50"/>
        <v>0</v>
      </c>
      <c r="G64" s="108"/>
      <c r="H64" s="109">
        <f t="shared" si="46"/>
        <v>0</v>
      </c>
      <c r="I64" s="110">
        <f t="shared" si="49"/>
        <v>0</v>
      </c>
      <c r="J64" s="111">
        <f t="shared" si="51"/>
        <v>0</v>
      </c>
      <c r="K64" s="112"/>
      <c r="L64" s="75"/>
      <c r="M64" s="75"/>
      <c r="N64" s="75"/>
      <c r="O64" s="75"/>
      <c r="P64" s="75"/>
      <c r="Q64" s="75"/>
      <c r="R64" s="184"/>
    </row>
    <row r="65" spans="1:19" s="83" customFormat="1" ht="12.75" customHeight="1">
      <c r="A65" s="103"/>
      <c r="B65" s="104"/>
      <c r="C65" s="105"/>
      <c r="D65" s="234">
        <f t="shared" si="45"/>
        <v>0</v>
      </c>
      <c r="E65" s="106"/>
      <c r="F65" s="107">
        <f t="shared" ref="F65:F66" si="52">C65*E65/1000</f>
        <v>0</v>
      </c>
      <c r="G65" s="108"/>
      <c r="H65" s="109">
        <f t="shared" si="46"/>
        <v>0</v>
      </c>
      <c r="I65" s="110">
        <f t="shared" si="47"/>
        <v>0</v>
      </c>
      <c r="J65" s="111">
        <f t="shared" ref="J65:J66" si="53">I65*G65/1000</f>
        <v>0</v>
      </c>
      <c r="K65" s="112"/>
      <c r="L65" s="75"/>
      <c r="M65" s="75"/>
      <c r="N65" s="75"/>
      <c r="O65" s="75"/>
      <c r="P65" s="75"/>
      <c r="Q65" s="75"/>
      <c r="R65" s="184"/>
    </row>
    <row r="66" spans="1:19" s="83" customFormat="1" ht="12.75" customHeight="1">
      <c r="A66" s="103"/>
      <c r="B66" s="104"/>
      <c r="C66" s="105"/>
      <c r="D66" s="234">
        <f t="shared" si="45"/>
        <v>0</v>
      </c>
      <c r="E66" s="106"/>
      <c r="F66" s="107">
        <f t="shared" si="52"/>
        <v>0</v>
      </c>
      <c r="G66" s="108"/>
      <c r="H66" s="109">
        <f t="shared" si="46"/>
        <v>0</v>
      </c>
      <c r="I66" s="110">
        <f t="shared" si="47"/>
        <v>0</v>
      </c>
      <c r="J66" s="111">
        <f t="shared" si="53"/>
        <v>0</v>
      </c>
      <c r="K66" s="112"/>
      <c r="L66" s="75"/>
      <c r="M66" s="75"/>
      <c r="N66" s="75"/>
      <c r="O66" s="75"/>
      <c r="P66" s="75"/>
      <c r="Q66" s="75"/>
      <c r="R66" s="184"/>
      <c r="S66" s="75"/>
    </row>
    <row r="67" spans="1:19" s="83" customFormat="1" ht="12.75" customHeight="1">
      <c r="A67" s="125"/>
      <c r="B67" s="126"/>
      <c r="C67" s="191"/>
      <c r="D67" s="234">
        <f t="shared" ref="D67:D71" si="54">$E$39*C67/1000</f>
        <v>0</v>
      </c>
      <c r="E67" s="192"/>
      <c r="F67" s="224">
        <f t="shared" ref="F67:F70" si="55">C67*E67/1000</f>
        <v>0</v>
      </c>
      <c r="G67" s="389"/>
      <c r="H67" s="109">
        <f t="shared" si="46"/>
        <v>0</v>
      </c>
      <c r="I67" s="392">
        <f t="shared" si="34"/>
        <v>0</v>
      </c>
      <c r="J67" s="128">
        <f t="shared" ref="J67:J73" si="56">I67*G67/1000</f>
        <v>0</v>
      </c>
      <c r="K67" s="391"/>
      <c r="L67" s="75"/>
      <c r="M67" s="75"/>
      <c r="N67" s="75"/>
      <c r="O67" s="75"/>
      <c r="P67" s="75"/>
      <c r="Q67" s="75"/>
      <c r="R67" s="184"/>
      <c r="S67" s="75"/>
    </row>
    <row r="68" spans="1:19" s="83" customFormat="1" ht="12.75" customHeight="1">
      <c r="A68" s="217" t="s">
        <v>203</v>
      </c>
      <c r="B68" s="218"/>
      <c r="C68" s="219"/>
      <c r="D68" s="471">
        <f>$E$39*C68/1880</f>
        <v>0</v>
      </c>
      <c r="E68" s="106"/>
      <c r="F68" s="220">
        <f>C68*E68/1000</f>
        <v>0</v>
      </c>
      <c r="G68" s="388"/>
      <c r="H68" s="216">
        <f t="shared" si="46"/>
        <v>0</v>
      </c>
      <c r="I68" s="222">
        <f t="shared" si="34"/>
        <v>0</v>
      </c>
      <c r="J68" s="223">
        <f t="shared" si="56"/>
        <v>0</v>
      </c>
      <c r="K68" s="214"/>
      <c r="L68" s="75"/>
      <c r="M68" s="75"/>
      <c r="N68" s="75"/>
      <c r="O68" s="75"/>
      <c r="P68" s="75"/>
      <c r="Q68" s="75"/>
      <c r="R68" s="184"/>
      <c r="S68" s="75"/>
    </row>
    <row r="69" spans="1:19" s="83" customFormat="1" ht="12.75" customHeight="1">
      <c r="A69" s="217" t="s">
        <v>195</v>
      </c>
      <c r="B69" s="218" t="s">
        <v>196</v>
      </c>
      <c r="C69" s="219">
        <v>30</v>
      </c>
      <c r="D69" s="471">
        <f>$E$39*C69/1000</f>
        <v>2.5499999999999998</v>
      </c>
      <c r="E69" s="106">
        <v>2610</v>
      </c>
      <c r="F69" s="220">
        <f t="shared" si="55"/>
        <v>78.3</v>
      </c>
      <c r="G69" s="388"/>
      <c r="H69" s="216">
        <f t="shared" si="46"/>
        <v>0</v>
      </c>
      <c r="I69" s="222">
        <f t="shared" si="34"/>
        <v>2610</v>
      </c>
      <c r="J69" s="223">
        <f t="shared" si="56"/>
        <v>0</v>
      </c>
      <c r="K69" s="214"/>
      <c r="L69" s="75"/>
      <c r="M69" s="75"/>
      <c r="N69" s="75"/>
      <c r="O69" s="75"/>
      <c r="P69" s="75"/>
      <c r="Q69" s="75"/>
      <c r="R69" s="184"/>
      <c r="S69" s="75"/>
    </row>
    <row r="70" spans="1:19" s="83" customFormat="1" ht="12.75" customHeight="1">
      <c r="A70" s="472"/>
      <c r="B70" s="218" t="s">
        <v>197</v>
      </c>
      <c r="C70" s="219"/>
      <c r="D70" s="471">
        <f t="shared" si="54"/>
        <v>0</v>
      </c>
      <c r="E70" s="106"/>
      <c r="F70" s="220">
        <f t="shared" si="55"/>
        <v>0</v>
      </c>
      <c r="G70" s="388"/>
      <c r="H70" s="216">
        <f t="shared" si="46"/>
        <v>0</v>
      </c>
      <c r="I70" s="222">
        <f t="shared" si="34"/>
        <v>0</v>
      </c>
      <c r="J70" s="223">
        <f t="shared" si="56"/>
        <v>0</v>
      </c>
      <c r="K70" s="214"/>
      <c r="L70" s="75"/>
      <c r="M70" s="75"/>
      <c r="N70" s="75"/>
      <c r="O70" s="75"/>
      <c r="P70" s="75"/>
      <c r="Q70" s="75"/>
      <c r="R70" s="184"/>
      <c r="S70" s="75"/>
    </row>
    <row r="71" spans="1:19" s="83" customFormat="1" ht="12.75" customHeight="1">
      <c r="A71" s="118" t="s">
        <v>194</v>
      </c>
      <c r="B71" s="119"/>
      <c r="C71" s="186">
        <v>90</v>
      </c>
      <c r="D71" s="241">
        <f t="shared" si="54"/>
        <v>7.65</v>
      </c>
      <c r="E71" s="187">
        <v>2110</v>
      </c>
      <c r="F71" s="213">
        <f>C71*E71/1000</f>
        <v>189.9</v>
      </c>
      <c r="G71" s="123"/>
      <c r="H71" s="121">
        <f t="shared" si="46"/>
        <v>0</v>
      </c>
      <c r="I71" s="350">
        <f t="shared" si="34"/>
        <v>2110</v>
      </c>
      <c r="J71" s="122">
        <f t="shared" si="56"/>
        <v>0</v>
      </c>
      <c r="K71" s="352"/>
      <c r="L71" s="75"/>
      <c r="M71" s="75"/>
      <c r="N71" s="75"/>
      <c r="O71" s="75"/>
      <c r="P71" s="75"/>
      <c r="Q71" s="75"/>
      <c r="R71" s="184"/>
      <c r="S71" s="75"/>
    </row>
    <row r="72" spans="1:19" s="83" customFormat="1" ht="12.75" customHeight="1">
      <c r="A72" s="361" t="s">
        <v>214</v>
      </c>
      <c r="B72" s="119"/>
      <c r="C72" s="186">
        <v>666</v>
      </c>
      <c r="D72" s="241">
        <f>$E$39*C72/1000</f>
        <v>56.61</v>
      </c>
      <c r="E72" s="187">
        <v>400</v>
      </c>
      <c r="F72" s="213">
        <f>C72*E72/1000</f>
        <v>266.39999999999998</v>
      </c>
      <c r="G72" s="123"/>
      <c r="H72" s="121">
        <f t="shared" si="46"/>
        <v>0</v>
      </c>
      <c r="I72" s="350">
        <f t="shared" si="34"/>
        <v>400</v>
      </c>
      <c r="J72" s="122">
        <f t="shared" si="56"/>
        <v>0</v>
      </c>
      <c r="K72" s="352"/>
      <c r="L72" s="75"/>
      <c r="M72" s="75"/>
      <c r="N72" s="75"/>
      <c r="O72" s="75"/>
      <c r="P72" s="75"/>
      <c r="Q72" s="75"/>
      <c r="R72" s="184"/>
      <c r="S72" s="75"/>
    </row>
    <row r="73" spans="1:19" s="83" customFormat="1" ht="12.75" customHeight="1">
      <c r="A73" s="125" t="s">
        <v>30</v>
      </c>
      <c r="B73" s="126" t="s">
        <v>30</v>
      </c>
      <c r="C73" s="191">
        <v>30</v>
      </c>
      <c r="D73" s="94">
        <f>50*C73/1000</f>
        <v>1.5</v>
      </c>
      <c r="E73" s="192">
        <v>2790</v>
      </c>
      <c r="F73" s="224">
        <f>C73*E73/1000</f>
        <v>83.7</v>
      </c>
      <c r="G73" s="454">
        <v>50</v>
      </c>
      <c r="H73" s="109">
        <f t="shared" si="46"/>
        <v>0.75</v>
      </c>
      <c r="I73" s="392">
        <f t="shared" si="34"/>
        <v>2790</v>
      </c>
      <c r="J73" s="128">
        <f t="shared" si="56"/>
        <v>139.5</v>
      </c>
      <c r="K73" s="129"/>
      <c r="L73" s="75"/>
      <c r="M73" s="75"/>
      <c r="N73" s="75"/>
      <c r="O73" s="75"/>
      <c r="P73" s="75"/>
      <c r="Q73" s="75"/>
      <c r="R73" s="184"/>
      <c r="S73" s="75"/>
    </row>
    <row r="74" spans="1:19" s="83" customFormat="1" ht="12.75" customHeight="1">
      <c r="A74" s="470" t="s">
        <v>412</v>
      </c>
      <c r="B74" s="126" t="s">
        <v>154</v>
      </c>
      <c r="C74" s="127">
        <v>24</v>
      </c>
      <c r="D74" s="234">
        <f t="shared" ref="D74" si="57">$E$39*C74/1000</f>
        <v>2.04</v>
      </c>
      <c r="E74" s="192">
        <v>2150</v>
      </c>
      <c r="F74" s="224">
        <f>C74*E74/1000</f>
        <v>51.6</v>
      </c>
      <c r="G74" s="389">
        <v>50</v>
      </c>
      <c r="H74" s="109">
        <f t="shared" si="46"/>
        <v>0.75</v>
      </c>
      <c r="I74" s="392">
        <v>3300</v>
      </c>
      <c r="J74" s="128">
        <f>I74*G74/1000</f>
        <v>165</v>
      </c>
      <c r="K74" s="226"/>
      <c r="L74" s="75"/>
      <c r="M74" s="75"/>
      <c r="N74" s="75"/>
      <c r="O74" s="75"/>
      <c r="P74" s="75"/>
      <c r="Q74" s="75"/>
      <c r="R74" s="184"/>
      <c r="S74" s="75"/>
    </row>
    <row r="75" spans="1:19" s="83" customFormat="1" ht="12.75" customHeight="1">
      <c r="A75" s="103" t="s">
        <v>51</v>
      </c>
      <c r="B75" s="104"/>
      <c r="C75" s="117"/>
      <c r="D75" s="94"/>
      <c r="E75" s="111"/>
      <c r="F75" s="132">
        <f>SUM(F41:F73)</f>
        <v>1495.9399999999998</v>
      </c>
      <c r="G75" s="131"/>
      <c r="H75" s="111"/>
      <c r="I75" s="132"/>
      <c r="J75" s="132">
        <f>SUM(J41:J73)</f>
        <v>384.96000000000004</v>
      </c>
      <c r="K75" s="190"/>
      <c r="L75" s="75"/>
      <c r="M75" s="75"/>
      <c r="N75" s="75"/>
      <c r="O75" s="75"/>
      <c r="P75" s="75"/>
      <c r="Q75" s="75"/>
      <c r="R75" s="184"/>
      <c r="S75" s="75"/>
    </row>
    <row r="76" spans="1:19" ht="12.75" customHeight="1" thickBot="1">
      <c r="A76" s="137" t="s">
        <v>52</v>
      </c>
      <c r="B76" s="138"/>
      <c r="C76" s="139"/>
      <c r="D76" s="140"/>
      <c r="E76" s="141"/>
      <c r="F76" s="142">
        <v>300</v>
      </c>
      <c r="G76" s="143"/>
      <c r="H76" s="141"/>
      <c r="I76" s="142"/>
      <c r="J76" s="142">
        <v>300</v>
      </c>
      <c r="K76" s="195"/>
    </row>
    <row r="77" spans="1:19" ht="12.75" customHeight="1">
      <c r="A77" s="196" t="s">
        <v>53</v>
      </c>
      <c r="B77" s="197"/>
      <c r="C77" s="198"/>
      <c r="D77" s="199"/>
      <c r="E77" s="200"/>
      <c r="F77" s="201"/>
      <c r="G77" s="201"/>
      <c r="H77" s="201"/>
      <c r="I77" s="201"/>
      <c r="J77" s="201">
        <f>(E39+I39)*3600</f>
        <v>360000</v>
      </c>
      <c r="K77" s="202"/>
    </row>
    <row r="78" spans="1:19" ht="12.75" customHeight="1" thickBot="1">
      <c r="A78" s="145" t="s">
        <v>54</v>
      </c>
      <c r="B78" s="146"/>
      <c r="C78" s="147"/>
      <c r="D78" s="148"/>
      <c r="E78" s="149"/>
      <c r="F78" s="149"/>
      <c r="G78" s="149"/>
      <c r="H78" s="149"/>
      <c r="I78" s="149"/>
      <c r="J78" s="149">
        <f>(F75+F76)*E39+(J75+J76)*I39</f>
        <v>162929.29999999999</v>
      </c>
      <c r="K78" s="151"/>
    </row>
    <row r="79" spans="1:19" ht="12.75" customHeight="1" thickBot="1">
      <c r="A79" s="592" t="s">
        <v>55</v>
      </c>
      <c r="B79" s="593"/>
      <c r="C79" s="624">
        <f>J78/(E39+I39)</f>
        <v>1629.2929999999999</v>
      </c>
      <c r="D79" s="625"/>
      <c r="E79" s="596" t="s">
        <v>56</v>
      </c>
      <c r="F79" s="626"/>
      <c r="G79" s="626"/>
      <c r="H79" s="627"/>
      <c r="I79" s="599">
        <f>C79/3600</f>
        <v>0.45258138888888888</v>
      </c>
      <c r="J79" s="630"/>
      <c r="K79" s="203"/>
    </row>
  </sheetData>
  <mergeCells count="42">
    <mergeCell ref="N52:O52"/>
    <mergeCell ref="A79:B79"/>
    <mergeCell ref="C79:D79"/>
    <mergeCell ref="E79:H79"/>
    <mergeCell ref="I79:J79"/>
    <mergeCell ref="M53:M56"/>
    <mergeCell ref="N53:O56"/>
    <mergeCell ref="R39:R40"/>
    <mergeCell ref="M43:Q43"/>
    <mergeCell ref="N46:O46"/>
    <mergeCell ref="P46:Q46"/>
    <mergeCell ref="P47:Q50"/>
    <mergeCell ref="N48:O48"/>
    <mergeCell ref="N50:O50"/>
    <mergeCell ref="N47:O47"/>
    <mergeCell ref="K39:K40"/>
    <mergeCell ref="P5:Q5"/>
    <mergeCell ref="R5:R6"/>
    <mergeCell ref="A37:B37"/>
    <mergeCell ref="C37:D37"/>
    <mergeCell ref="E37:H37"/>
    <mergeCell ref="I37:J37"/>
    <mergeCell ref="L37:M37"/>
    <mergeCell ref="O37:P37"/>
    <mergeCell ref="A39:B39"/>
    <mergeCell ref="C39:D39"/>
    <mergeCell ref="E39:F39"/>
    <mergeCell ref="G39:H39"/>
    <mergeCell ref="I39:J39"/>
    <mergeCell ref="N39:O39"/>
    <mergeCell ref="P39:Q39"/>
    <mergeCell ref="A1:Q1"/>
    <mergeCell ref="B3:H3"/>
    <mergeCell ref="A5:B5"/>
    <mergeCell ref="C5:D5"/>
    <mergeCell ref="E5:F5"/>
    <mergeCell ref="G5:H5"/>
    <mergeCell ref="I5:J5"/>
    <mergeCell ref="K5:K6"/>
    <mergeCell ref="L5:M5"/>
    <mergeCell ref="N5:O5"/>
    <mergeCell ref="B2:D2"/>
  </mergeCells>
  <phoneticPr fontId="3" type="noConversion"/>
  <pageMargins left="0.19685039370078741" right="0.15748031496062992" top="0.19685039370078741" bottom="0.19685039370078741" header="0.15748031496062992" footer="0.15748031496062992"/>
  <pageSetup paperSize="9" scale="98" fitToHeight="0" orientation="landscape" horizontalDpi="4294967293" verticalDpi="4294967293" r:id="rId1"/>
  <headerFooter alignWithMargins="0"/>
  <rowBreaks count="1" manualBreakCount="1">
    <brk id="3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78"/>
  <sheetViews>
    <sheetView view="pageBreakPreview" topLeftCell="A37" zoomScaleNormal="100" zoomScaleSheetLayoutView="100" workbookViewId="0">
      <selection activeCell="M25" sqref="M25"/>
    </sheetView>
  </sheetViews>
  <sheetFormatPr defaultColWidth="8.88671875" defaultRowHeight="18.75"/>
  <cols>
    <col min="1" max="1" width="11.21875" style="184" customWidth="1"/>
    <col min="2" max="2" width="9.6640625" style="184" customWidth="1"/>
    <col min="3" max="3" width="4.77734375" style="184" customWidth="1"/>
    <col min="4" max="4" width="4.77734375" style="204" customWidth="1"/>
    <col min="5" max="5" width="5.77734375" style="184" customWidth="1"/>
    <col min="6" max="6" width="4.6640625" style="184" customWidth="1"/>
    <col min="7" max="8" width="4.77734375" style="184" customWidth="1"/>
    <col min="9" max="10" width="5.77734375" style="184" customWidth="1"/>
    <col min="11" max="11" width="9" style="184" customWidth="1"/>
    <col min="12" max="12" width="11.21875" style="75" customWidth="1"/>
    <col min="13" max="13" width="9.6640625" style="75" customWidth="1"/>
    <col min="14" max="17" width="6.88671875" style="75" customWidth="1"/>
    <col min="18" max="18" width="8.77734375" style="184" customWidth="1"/>
    <col min="19" max="16384" width="8.88671875" style="75"/>
  </cols>
  <sheetData>
    <row r="1" spans="1:18" ht="21.75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75"/>
    </row>
    <row r="2" spans="1:18" ht="16.5" customHeight="1">
      <c r="A2" s="76" t="s">
        <v>32</v>
      </c>
      <c r="B2" s="572" t="s">
        <v>173</v>
      </c>
      <c r="C2" s="572"/>
      <c r="D2" s="572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7"/>
    </row>
    <row r="3" spans="1:18" ht="16.5" customHeight="1">
      <c r="A3" s="79" t="s">
        <v>33</v>
      </c>
      <c r="B3" s="573">
        <f>'18.02.19'!E3</f>
        <v>43517</v>
      </c>
      <c r="C3" s="573"/>
      <c r="D3" s="573"/>
      <c r="E3" s="573"/>
      <c r="F3" s="573"/>
      <c r="G3" s="573"/>
      <c r="H3" s="573"/>
      <c r="I3" s="77"/>
      <c r="J3" s="77"/>
      <c r="K3" s="77"/>
      <c r="O3" s="80" t="s">
        <v>34</v>
      </c>
      <c r="R3" s="77"/>
    </row>
    <row r="4" spans="1:18" ht="6" customHeight="1" thickBot="1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R4" s="77"/>
    </row>
    <row r="5" spans="1:18" s="83" customFormat="1" ht="12.75" customHeight="1">
      <c r="A5" s="574" t="s">
        <v>35</v>
      </c>
      <c r="B5" s="575"/>
      <c r="C5" s="576" t="s">
        <v>36</v>
      </c>
      <c r="D5" s="577"/>
      <c r="E5" s="578">
        <v>60</v>
      </c>
      <c r="F5" s="579"/>
      <c r="G5" s="580" t="s">
        <v>37</v>
      </c>
      <c r="H5" s="581"/>
      <c r="I5" s="578">
        <v>0</v>
      </c>
      <c r="J5" s="601"/>
      <c r="K5" s="583" t="s">
        <v>38</v>
      </c>
      <c r="L5" s="585" t="s">
        <v>39</v>
      </c>
      <c r="M5" s="586"/>
      <c r="N5" s="587" t="s">
        <v>40</v>
      </c>
      <c r="O5" s="588"/>
      <c r="P5" s="589">
        <v>60</v>
      </c>
      <c r="Q5" s="590"/>
      <c r="R5" s="583" t="s">
        <v>38</v>
      </c>
    </row>
    <row r="6" spans="1:18" s="83" customFormat="1" ht="12.75" customHeight="1" thickBot="1">
      <c r="A6" s="84" t="s">
        <v>41</v>
      </c>
      <c r="B6" s="85" t="s">
        <v>42</v>
      </c>
      <c r="C6" s="167" t="s">
        <v>59</v>
      </c>
      <c r="D6" s="168" t="s">
        <v>44</v>
      </c>
      <c r="E6" s="167" t="s">
        <v>47</v>
      </c>
      <c r="F6" s="88" t="s">
        <v>46</v>
      </c>
      <c r="G6" s="169" t="s">
        <v>66</v>
      </c>
      <c r="H6" s="170" t="s">
        <v>44</v>
      </c>
      <c r="I6" s="167" t="s">
        <v>47</v>
      </c>
      <c r="J6" s="167" t="s">
        <v>46</v>
      </c>
      <c r="K6" s="591"/>
      <c r="L6" s="84" t="s">
        <v>41</v>
      </c>
      <c r="M6" s="85" t="s">
        <v>48</v>
      </c>
      <c r="N6" s="85" t="s">
        <v>43</v>
      </c>
      <c r="O6" s="86" t="s">
        <v>44</v>
      </c>
      <c r="P6" s="85" t="s">
        <v>45</v>
      </c>
      <c r="Q6" s="87" t="s">
        <v>46</v>
      </c>
      <c r="R6" s="591"/>
    </row>
    <row r="7" spans="1:18" s="83" customFormat="1" ht="12.75" customHeight="1">
      <c r="A7" s="91" t="s">
        <v>29</v>
      </c>
      <c r="B7" s="92" t="s">
        <v>49</v>
      </c>
      <c r="C7" s="93">
        <v>70</v>
      </c>
      <c r="D7" s="94">
        <f t="shared" ref="D7" si="0">C7*$E$5/1000</f>
        <v>4.2</v>
      </c>
      <c r="E7" s="95">
        <v>1726</v>
      </c>
      <c r="F7" s="96">
        <f>C7*E7/1000</f>
        <v>120.82</v>
      </c>
      <c r="G7" s="97">
        <v>110</v>
      </c>
      <c r="H7" s="98">
        <f>$I$5*G7/1000</f>
        <v>0</v>
      </c>
      <c r="I7" s="99">
        <f>E7</f>
        <v>1726</v>
      </c>
      <c r="J7" s="100">
        <f>I7*G7/1000</f>
        <v>189.86</v>
      </c>
      <c r="K7" s="101"/>
      <c r="L7" s="91" t="s">
        <v>29</v>
      </c>
      <c r="M7" s="92" t="s">
        <v>49</v>
      </c>
      <c r="N7" s="93">
        <v>70</v>
      </c>
      <c r="O7" s="102">
        <f t="shared" ref="O7:O8" si="1">$P$5*N7/1000</f>
        <v>4.2</v>
      </c>
      <c r="P7" s="95">
        <v>1726</v>
      </c>
      <c r="Q7" s="96">
        <f>N7*P7/1000</f>
        <v>120.82</v>
      </c>
      <c r="R7" s="205"/>
    </row>
    <row r="8" spans="1:18" s="83" customFormat="1" ht="12.75" customHeight="1">
      <c r="A8" s="103"/>
      <c r="B8" s="104" t="s">
        <v>134</v>
      </c>
      <c r="C8" s="105">
        <v>3</v>
      </c>
      <c r="D8" s="94">
        <f>C8*$E$5/1000</f>
        <v>0.18</v>
      </c>
      <c r="E8" s="106">
        <v>2240</v>
      </c>
      <c r="F8" s="107">
        <f>C8*E8/1000</f>
        <v>6.72</v>
      </c>
      <c r="G8" s="108">
        <v>3</v>
      </c>
      <c r="H8" s="109">
        <f>$I$5*G8/1000</f>
        <v>0</v>
      </c>
      <c r="I8" s="110">
        <f>E8</f>
        <v>2240</v>
      </c>
      <c r="J8" s="111">
        <f>I8*G8/1000</f>
        <v>6.72</v>
      </c>
      <c r="K8" s="112"/>
      <c r="L8" s="103"/>
      <c r="M8" s="104" t="s">
        <v>134</v>
      </c>
      <c r="N8" s="105">
        <v>3</v>
      </c>
      <c r="O8" s="102">
        <f t="shared" si="1"/>
        <v>0.18</v>
      </c>
      <c r="P8" s="106">
        <v>2240</v>
      </c>
      <c r="Q8" s="107">
        <f>N8*P8/1000</f>
        <v>6.72</v>
      </c>
      <c r="R8" s="112"/>
    </row>
    <row r="9" spans="1:18" s="83" customFormat="1" ht="12.75" customHeight="1">
      <c r="A9" s="103" t="s">
        <v>175</v>
      </c>
      <c r="B9" s="104" t="s">
        <v>175</v>
      </c>
      <c r="C9" s="105">
        <v>15</v>
      </c>
      <c r="D9" s="94">
        <f>$E$5*C9/1000</f>
        <v>0.9</v>
      </c>
      <c r="E9" s="116">
        <v>3320</v>
      </c>
      <c r="F9" s="107">
        <f>C9*E9/1000</f>
        <v>49.8</v>
      </c>
      <c r="G9" s="108">
        <v>3</v>
      </c>
      <c r="H9" s="109">
        <f>$I$5*G9/1000</f>
        <v>0</v>
      </c>
      <c r="I9" s="110">
        <f>E9</f>
        <v>3320</v>
      </c>
      <c r="J9" s="111">
        <f>I9*G9/1000</f>
        <v>9.9600000000000009</v>
      </c>
      <c r="K9" s="112"/>
      <c r="L9" s="103" t="s">
        <v>175</v>
      </c>
      <c r="M9" s="104" t="s">
        <v>175</v>
      </c>
      <c r="N9" s="105">
        <v>15</v>
      </c>
      <c r="O9" s="94">
        <f t="shared" ref="O9" si="2">$E$5*N9/1000</f>
        <v>0.9</v>
      </c>
      <c r="P9" s="116">
        <v>3320</v>
      </c>
      <c r="Q9" s="107">
        <f>N9*P9/1000</f>
        <v>49.8</v>
      </c>
      <c r="R9" s="112"/>
    </row>
    <row r="10" spans="1:18" s="83" customFormat="1" ht="12.75" customHeight="1">
      <c r="A10" s="103"/>
      <c r="B10" s="104"/>
      <c r="C10" s="105"/>
      <c r="D10" s="94">
        <f t="shared" ref="D10:D18" si="3">C10*$E$5/1000</f>
        <v>0</v>
      </c>
      <c r="E10" s="236"/>
      <c r="F10" s="132">
        <f>C10*E10/1000</f>
        <v>0</v>
      </c>
      <c r="G10" s="237"/>
      <c r="H10" s="109">
        <f>$I$5*G10/1000</f>
        <v>0</v>
      </c>
      <c r="I10" s="224">
        <f>E10</f>
        <v>0</v>
      </c>
      <c r="J10" s="111">
        <f>I10*G10/1000</f>
        <v>0</v>
      </c>
      <c r="K10" s="112"/>
      <c r="L10" s="103"/>
      <c r="M10" s="104"/>
      <c r="N10" s="105"/>
      <c r="O10" s="102">
        <f>$P$5*N10/1000</f>
        <v>0</v>
      </c>
      <c r="P10" s="111"/>
      <c r="Q10" s="111">
        <f t="shared" ref="Q10" si="4">N10*P10/1000</f>
        <v>0</v>
      </c>
      <c r="R10" s="112"/>
    </row>
    <row r="11" spans="1:18" s="83" customFormat="1" ht="12.75" customHeight="1">
      <c r="A11" s="103" t="s">
        <v>488</v>
      </c>
      <c r="B11" s="104" t="s">
        <v>489</v>
      </c>
      <c r="C11" s="105">
        <v>50</v>
      </c>
      <c r="D11" s="94">
        <f t="shared" ref="D11:D12" si="5">C11*$E$5/1000</f>
        <v>3</v>
      </c>
      <c r="E11" s="236">
        <v>2680</v>
      </c>
      <c r="F11" s="132">
        <f t="shared" ref="F11:F12" si="6">C11*E11/1000</f>
        <v>134</v>
      </c>
      <c r="G11" s="237"/>
      <c r="H11" s="109">
        <f t="shared" ref="H11:H12" si="7">$I$5*G11/1000</f>
        <v>0</v>
      </c>
      <c r="I11" s="224">
        <f t="shared" ref="I11:I12" si="8">E11</f>
        <v>2680</v>
      </c>
      <c r="J11" s="111">
        <f t="shared" ref="J11:J12" si="9">I11*G11/1000</f>
        <v>0</v>
      </c>
      <c r="K11" s="112"/>
      <c r="L11" s="103" t="s">
        <v>501</v>
      </c>
      <c r="M11" s="104" t="s">
        <v>502</v>
      </c>
      <c r="N11" s="105">
        <v>100</v>
      </c>
      <c r="O11" s="102">
        <f t="shared" ref="O11:O19" si="10">$P$5*N11/1000</f>
        <v>6</v>
      </c>
      <c r="P11" s="111">
        <v>1180</v>
      </c>
      <c r="Q11" s="111">
        <f t="shared" ref="Q11:Q20" si="11">N11*P11/1000</f>
        <v>118</v>
      </c>
      <c r="R11" s="112"/>
    </row>
    <row r="12" spans="1:18" s="83" customFormat="1" ht="12.75" customHeight="1">
      <c r="A12" s="103"/>
      <c r="B12" s="104" t="s">
        <v>491</v>
      </c>
      <c r="C12" s="105">
        <v>33</v>
      </c>
      <c r="D12" s="94">
        <f t="shared" si="5"/>
        <v>1.98</v>
      </c>
      <c r="E12" s="236">
        <v>6830</v>
      </c>
      <c r="F12" s="132">
        <f t="shared" si="6"/>
        <v>225.39</v>
      </c>
      <c r="G12" s="237"/>
      <c r="H12" s="109">
        <f t="shared" si="7"/>
        <v>0</v>
      </c>
      <c r="I12" s="224">
        <f t="shared" si="8"/>
        <v>6830</v>
      </c>
      <c r="J12" s="111">
        <f t="shared" si="9"/>
        <v>0</v>
      </c>
      <c r="K12" s="112"/>
      <c r="L12" s="103" t="s">
        <v>503</v>
      </c>
      <c r="M12" s="104" t="s">
        <v>504</v>
      </c>
      <c r="N12" s="105">
        <v>5</v>
      </c>
      <c r="O12" s="102">
        <f t="shared" si="10"/>
        <v>0.3</v>
      </c>
      <c r="P12" s="111">
        <v>15390</v>
      </c>
      <c r="Q12" s="111">
        <f t="shared" si="11"/>
        <v>76.95</v>
      </c>
      <c r="R12" s="112"/>
    </row>
    <row r="13" spans="1:18" s="83" customFormat="1" ht="12.75" customHeight="1">
      <c r="A13" s="103"/>
      <c r="B13" s="103" t="s">
        <v>487</v>
      </c>
      <c r="C13" s="105">
        <v>8</v>
      </c>
      <c r="D13" s="94">
        <f t="shared" si="3"/>
        <v>0.48</v>
      </c>
      <c r="E13" s="236">
        <v>1620</v>
      </c>
      <c r="F13" s="132">
        <f t="shared" ref="F13:F22" si="12">C13*E13/1000</f>
        <v>12.96</v>
      </c>
      <c r="G13" s="237"/>
      <c r="H13" s="109">
        <f t="shared" ref="H13:H24" si="13">$I$5*G13/1000</f>
        <v>0</v>
      </c>
      <c r="I13" s="224">
        <f t="shared" ref="I13:I24" si="14">E13</f>
        <v>1620</v>
      </c>
      <c r="J13" s="111">
        <f t="shared" ref="J13:J24" si="15">I13*G13/1000</f>
        <v>0</v>
      </c>
      <c r="K13" s="112"/>
      <c r="L13" s="103"/>
      <c r="M13" s="104"/>
      <c r="N13" s="105">
        <v>40</v>
      </c>
      <c r="O13" s="102">
        <f t="shared" si="10"/>
        <v>2.4</v>
      </c>
      <c r="P13" s="111"/>
      <c r="Q13" s="111">
        <f t="shared" si="11"/>
        <v>0</v>
      </c>
      <c r="R13" s="112"/>
    </row>
    <row r="14" spans="1:18" s="83" customFormat="1" ht="12.75" customHeight="1">
      <c r="A14" s="103"/>
      <c r="B14" s="103" t="s">
        <v>490</v>
      </c>
      <c r="C14" s="105">
        <v>10</v>
      </c>
      <c r="D14" s="94">
        <f t="shared" si="3"/>
        <v>0.6</v>
      </c>
      <c r="E14" s="236">
        <v>1240</v>
      </c>
      <c r="F14" s="132">
        <f t="shared" si="12"/>
        <v>12.4</v>
      </c>
      <c r="G14" s="237"/>
      <c r="H14" s="109">
        <f t="shared" si="13"/>
        <v>0</v>
      </c>
      <c r="I14" s="224">
        <f t="shared" si="14"/>
        <v>1240</v>
      </c>
      <c r="J14" s="111">
        <f t="shared" si="15"/>
        <v>0</v>
      </c>
      <c r="K14" s="112"/>
      <c r="L14" s="103" t="s">
        <v>505</v>
      </c>
      <c r="M14" s="104" t="s">
        <v>506</v>
      </c>
      <c r="N14" s="191">
        <v>50</v>
      </c>
      <c r="O14" s="102">
        <f t="shared" si="10"/>
        <v>3</v>
      </c>
      <c r="P14" s="111">
        <v>11980</v>
      </c>
      <c r="Q14" s="111">
        <f t="shared" si="11"/>
        <v>599</v>
      </c>
      <c r="R14" s="112"/>
    </row>
    <row r="15" spans="1:18" s="83" customFormat="1" ht="15" customHeight="1">
      <c r="A15" s="103" t="s">
        <v>366</v>
      </c>
      <c r="B15" s="104" t="s">
        <v>278</v>
      </c>
      <c r="C15" s="105">
        <v>17</v>
      </c>
      <c r="D15" s="94">
        <f t="shared" si="3"/>
        <v>1.02</v>
      </c>
      <c r="E15" s="236">
        <v>3510</v>
      </c>
      <c r="F15" s="132">
        <f t="shared" si="12"/>
        <v>59.67</v>
      </c>
      <c r="G15" s="237"/>
      <c r="H15" s="109">
        <f t="shared" si="13"/>
        <v>0</v>
      </c>
      <c r="I15" s="224">
        <f t="shared" si="14"/>
        <v>3510</v>
      </c>
      <c r="J15" s="111">
        <f t="shared" si="15"/>
        <v>0</v>
      </c>
      <c r="K15" s="112"/>
      <c r="L15" s="103"/>
      <c r="M15" s="104" t="s">
        <v>507</v>
      </c>
      <c r="N15" s="191">
        <v>34</v>
      </c>
      <c r="O15" s="102">
        <f t="shared" si="10"/>
        <v>2.04</v>
      </c>
      <c r="P15" s="111">
        <v>2180</v>
      </c>
      <c r="Q15" s="111">
        <f t="shared" si="11"/>
        <v>74.12</v>
      </c>
      <c r="R15" s="112"/>
    </row>
    <row r="16" spans="1:18" s="83" customFormat="1" ht="12.75" customHeight="1">
      <c r="A16" s="103"/>
      <c r="B16" s="104" t="s">
        <v>492</v>
      </c>
      <c r="C16" s="105">
        <v>16</v>
      </c>
      <c r="D16" s="94">
        <f t="shared" si="3"/>
        <v>0.96</v>
      </c>
      <c r="E16" s="236">
        <v>1620</v>
      </c>
      <c r="F16" s="132">
        <f t="shared" si="12"/>
        <v>25.92</v>
      </c>
      <c r="G16" s="237"/>
      <c r="H16" s="109">
        <f t="shared" si="13"/>
        <v>0</v>
      </c>
      <c r="I16" s="224">
        <f t="shared" si="14"/>
        <v>1620</v>
      </c>
      <c r="J16" s="111">
        <f t="shared" si="15"/>
        <v>0</v>
      </c>
      <c r="K16" s="112"/>
      <c r="L16" s="103"/>
      <c r="M16" s="104"/>
      <c r="N16" s="191">
        <v>8</v>
      </c>
      <c r="O16" s="102">
        <f t="shared" si="10"/>
        <v>0.48</v>
      </c>
      <c r="P16" s="111"/>
      <c r="Q16" s="111">
        <f t="shared" si="11"/>
        <v>0</v>
      </c>
      <c r="R16" s="112"/>
    </row>
    <row r="17" spans="1:18" s="83" customFormat="1" ht="12.75" customHeight="1">
      <c r="A17" s="103"/>
      <c r="B17" s="104" t="s">
        <v>493</v>
      </c>
      <c r="C17" s="105">
        <v>40</v>
      </c>
      <c r="D17" s="94">
        <f t="shared" si="3"/>
        <v>2.4</v>
      </c>
      <c r="E17" s="236">
        <v>3570</v>
      </c>
      <c r="F17" s="132">
        <f t="shared" si="12"/>
        <v>142.80000000000001</v>
      </c>
      <c r="G17" s="237"/>
      <c r="H17" s="109">
        <f t="shared" si="13"/>
        <v>0</v>
      </c>
      <c r="I17" s="224">
        <f t="shared" si="14"/>
        <v>3570</v>
      </c>
      <c r="J17" s="111">
        <f t="shared" si="15"/>
        <v>0</v>
      </c>
      <c r="K17" s="112"/>
      <c r="L17" s="103" t="s">
        <v>282</v>
      </c>
      <c r="M17" s="104" t="s">
        <v>313</v>
      </c>
      <c r="N17" s="105">
        <v>8</v>
      </c>
      <c r="O17" s="102">
        <f t="shared" si="10"/>
        <v>0.48</v>
      </c>
      <c r="P17" s="111">
        <v>1290</v>
      </c>
      <c r="Q17" s="111">
        <f t="shared" si="11"/>
        <v>10.32</v>
      </c>
      <c r="R17" s="112"/>
    </row>
    <row r="18" spans="1:18" s="83" customFormat="1" ht="12.75" customHeight="1">
      <c r="A18" s="103"/>
      <c r="B18" s="104"/>
      <c r="C18" s="105"/>
      <c r="D18" s="94">
        <f t="shared" si="3"/>
        <v>0</v>
      </c>
      <c r="E18" s="236"/>
      <c r="F18" s="132">
        <f t="shared" si="12"/>
        <v>0</v>
      </c>
      <c r="G18" s="237"/>
      <c r="H18" s="109">
        <f t="shared" si="13"/>
        <v>0</v>
      </c>
      <c r="I18" s="224">
        <f t="shared" si="14"/>
        <v>0</v>
      </c>
      <c r="J18" s="111">
        <f t="shared" si="15"/>
        <v>0</v>
      </c>
      <c r="K18" s="112"/>
      <c r="L18" s="103" t="s">
        <v>485</v>
      </c>
      <c r="M18" s="104" t="s">
        <v>284</v>
      </c>
      <c r="N18" s="105">
        <v>17</v>
      </c>
      <c r="O18" s="102">
        <f t="shared" si="10"/>
        <v>1.02</v>
      </c>
      <c r="P18" s="111">
        <v>5010</v>
      </c>
      <c r="Q18" s="111">
        <f t="shared" si="11"/>
        <v>85.17</v>
      </c>
      <c r="R18" s="112"/>
    </row>
    <row r="19" spans="1:18" s="83" customFormat="1" ht="12.75" customHeight="1">
      <c r="A19" s="357"/>
      <c r="B19" s="104"/>
      <c r="C19" s="105"/>
      <c r="D19" s="94">
        <f>C19*$E$5/1000</f>
        <v>0</v>
      </c>
      <c r="E19" s="236"/>
      <c r="F19" s="132">
        <f t="shared" si="12"/>
        <v>0</v>
      </c>
      <c r="G19" s="237"/>
      <c r="H19" s="109">
        <f t="shared" si="13"/>
        <v>0</v>
      </c>
      <c r="I19" s="224">
        <f t="shared" si="14"/>
        <v>0</v>
      </c>
      <c r="J19" s="111">
        <f t="shared" si="15"/>
        <v>0</v>
      </c>
      <c r="K19" s="112"/>
      <c r="L19" s="103"/>
      <c r="M19" s="104"/>
      <c r="N19" s="105"/>
      <c r="O19" s="102">
        <f t="shared" si="10"/>
        <v>0</v>
      </c>
      <c r="P19" s="111"/>
      <c r="Q19" s="111">
        <f t="shared" si="11"/>
        <v>0</v>
      </c>
      <c r="R19" s="112"/>
    </row>
    <row r="20" spans="1:18" s="83" customFormat="1" ht="12.75" customHeight="1">
      <c r="A20" s="103"/>
      <c r="B20" s="104"/>
      <c r="C20" s="105"/>
      <c r="D20" s="94">
        <f t="shared" ref="D20:D23" si="16">C20*$E$5/1000</f>
        <v>0</v>
      </c>
      <c r="E20" s="236"/>
      <c r="F20" s="132">
        <f t="shared" si="12"/>
        <v>0</v>
      </c>
      <c r="G20" s="237"/>
      <c r="H20" s="109">
        <f t="shared" si="13"/>
        <v>0</v>
      </c>
      <c r="I20" s="224">
        <f t="shared" si="14"/>
        <v>0</v>
      </c>
      <c r="J20" s="111">
        <f t="shared" si="15"/>
        <v>0</v>
      </c>
      <c r="K20" s="112"/>
      <c r="L20" s="103" t="s">
        <v>339</v>
      </c>
      <c r="M20" s="104" t="s">
        <v>340</v>
      </c>
      <c r="N20" s="117"/>
      <c r="O20" s="102">
        <f t="shared" ref="O20:O21" si="17">$P$5*N20/1000</f>
        <v>0</v>
      </c>
      <c r="P20" s="111"/>
      <c r="Q20" s="111">
        <f t="shared" si="11"/>
        <v>0</v>
      </c>
      <c r="R20" s="112"/>
    </row>
    <row r="21" spans="1:18" s="83" customFormat="1" ht="12.75" customHeight="1">
      <c r="A21" s="103"/>
      <c r="B21" s="104"/>
      <c r="C21" s="105"/>
      <c r="D21" s="94">
        <f t="shared" si="16"/>
        <v>0</v>
      </c>
      <c r="E21" s="236"/>
      <c r="F21" s="132">
        <f t="shared" si="12"/>
        <v>0</v>
      </c>
      <c r="G21" s="237"/>
      <c r="H21" s="109">
        <f t="shared" si="13"/>
        <v>0</v>
      </c>
      <c r="I21" s="224">
        <f t="shared" si="14"/>
        <v>0</v>
      </c>
      <c r="J21" s="111">
        <f t="shared" si="15"/>
        <v>0</v>
      </c>
      <c r="K21" s="353"/>
      <c r="L21" s="103"/>
      <c r="M21" s="104"/>
      <c r="N21" s="191"/>
      <c r="O21" s="102">
        <f t="shared" si="17"/>
        <v>0</v>
      </c>
      <c r="P21" s="111"/>
      <c r="Q21" s="111">
        <f t="shared" ref="Q21:Q29" si="18">N21*P21/1000</f>
        <v>0</v>
      </c>
      <c r="R21" s="112"/>
    </row>
    <row r="22" spans="1:18" s="83" customFormat="1" ht="12.75" customHeight="1">
      <c r="A22" s="103" t="s">
        <v>494</v>
      </c>
      <c r="B22" s="218" t="s">
        <v>495</v>
      </c>
      <c r="C22" s="105">
        <v>17</v>
      </c>
      <c r="D22" s="94">
        <f t="shared" si="16"/>
        <v>1.02</v>
      </c>
      <c r="E22" s="236">
        <v>6380</v>
      </c>
      <c r="F22" s="132">
        <f t="shared" si="12"/>
        <v>108.46</v>
      </c>
      <c r="G22" s="237"/>
      <c r="H22" s="109">
        <f t="shared" si="13"/>
        <v>0</v>
      </c>
      <c r="I22" s="224">
        <f t="shared" si="14"/>
        <v>6380</v>
      </c>
      <c r="J22" s="111">
        <f t="shared" si="15"/>
        <v>0</v>
      </c>
      <c r="K22" s="353"/>
      <c r="L22" s="103"/>
      <c r="M22" s="104"/>
      <c r="N22" s="105"/>
      <c r="O22" s="102">
        <f>$P$5*N22/1000</f>
        <v>0</v>
      </c>
      <c r="P22" s="111"/>
      <c r="Q22" s="111">
        <f t="shared" si="18"/>
        <v>0</v>
      </c>
      <c r="R22" s="112"/>
    </row>
    <row r="23" spans="1:18" s="83" customFormat="1" ht="12.75" customHeight="1">
      <c r="A23" s="103" t="s">
        <v>200</v>
      </c>
      <c r="B23" s="104"/>
      <c r="C23" s="105"/>
      <c r="D23" s="94">
        <f t="shared" si="16"/>
        <v>0</v>
      </c>
      <c r="E23" s="236"/>
      <c r="F23" s="132">
        <f t="shared" ref="F23" si="19">C23*E23/1000</f>
        <v>0</v>
      </c>
      <c r="G23" s="237"/>
      <c r="H23" s="109">
        <f t="shared" si="13"/>
        <v>0</v>
      </c>
      <c r="I23" s="224">
        <f t="shared" si="14"/>
        <v>0</v>
      </c>
      <c r="J23" s="111">
        <f t="shared" si="15"/>
        <v>0</v>
      </c>
      <c r="K23" s="353"/>
      <c r="L23" s="103"/>
      <c r="M23" s="104"/>
      <c r="N23" s="105"/>
      <c r="O23" s="102">
        <f>$P$5*N23/1000</f>
        <v>0</v>
      </c>
      <c r="P23" s="111"/>
      <c r="Q23" s="111">
        <f t="shared" si="18"/>
        <v>0</v>
      </c>
      <c r="R23" s="112"/>
    </row>
    <row r="24" spans="1:18" s="83" customFormat="1" ht="12.75" customHeight="1">
      <c r="A24" s="103" t="s">
        <v>180</v>
      </c>
      <c r="B24" s="104"/>
      <c r="C24" s="105">
        <v>50</v>
      </c>
      <c r="D24" s="94">
        <f>$E$5*C24/1000</f>
        <v>3</v>
      </c>
      <c r="E24" s="116">
        <v>790</v>
      </c>
      <c r="F24" s="220"/>
      <c r="G24" s="237"/>
      <c r="H24" s="109">
        <f t="shared" si="13"/>
        <v>0</v>
      </c>
      <c r="I24" s="224">
        <f t="shared" si="14"/>
        <v>790</v>
      </c>
      <c r="J24" s="111">
        <f t="shared" si="15"/>
        <v>0</v>
      </c>
      <c r="K24" s="353"/>
      <c r="L24" s="103"/>
      <c r="M24" s="104"/>
      <c r="N24" s="105"/>
      <c r="O24" s="102">
        <f t="shared" ref="O24:O29" si="20">$P$5*N24/1000</f>
        <v>0</v>
      </c>
      <c r="P24" s="111"/>
      <c r="Q24" s="111">
        <f t="shared" si="18"/>
        <v>0</v>
      </c>
      <c r="R24" s="112"/>
    </row>
    <row r="25" spans="1:18" s="83" customFormat="1" ht="12.75" customHeight="1">
      <c r="A25" s="125" t="s">
        <v>179</v>
      </c>
      <c r="B25" s="126"/>
      <c r="C25" s="191">
        <v>6</v>
      </c>
      <c r="D25" s="94">
        <f>$E$5*C25/1000</f>
        <v>0.36</v>
      </c>
      <c r="E25" s="192">
        <v>11240</v>
      </c>
      <c r="F25" s="385">
        <f>C25*E25/1000</f>
        <v>67.44</v>
      </c>
      <c r="G25" s="387"/>
      <c r="H25" s="376">
        <f t="shared" ref="H25:H26" si="21">$I$5*G25/1000</f>
        <v>0</v>
      </c>
      <c r="I25" s="378">
        <f t="shared" ref="I25:I27" si="22">E25</f>
        <v>11240</v>
      </c>
      <c r="J25" s="380">
        <f t="shared" ref="J25:J26" si="23">I25*G25/1000</f>
        <v>0</v>
      </c>
      <c r="K25" s="381"/>
      <c r="L25" s="217"/>
      <c r="M25" s="218"/>
      <c r="N25" s="219"/>
      <c r="O25" s="102">
        <f t="shared" si="20"/>
        <v>0</v>
      </c>
      <c r="P25" s="106"/>
      <c r="Q25" s="111">
        <f t="shared" si="18"/>
        <v>0</v>
      </c>
      <c r="R25" s="129"/>
    </row>
    <row r="26" spans="1:18" s="83" customFormat="1" ht="12.75" customHeight="1">
      <c r="A26" s="373" t="s">
        <v>330</v>
      </c>
      <c r="B26" s="374"/>
      <c r="C26" s="375">
        <v>1000</v>
      </c>
      <c r="D26" s="376">
        <f t="shared" ref="D26" si="24">$E$5*C26/1000</f>
        <v>60</v>
      </c>
      <c r="E26" s="377">
        <v>240</v>
      </c>
      <c r="F26" s="385">
        <f>C26*E26/1000</f>
        <v>240</v>
      </c>
      <c r="G26" s="387"/>
      <c r="H26" s="376">
        <f t="shared" si="21"/>
        <v>0</v>
      </c>
      <c r="I26" s="378">
        <f t="shared" si="22"/>
        <v>240</v>
      </c>
      <c r="J26" s="380">
        <f t="shared" si="23"/>
        <v>0</v>
      </c>
      <c r="K26" s="381"/>
      <c r="L26" s="125"/>
      <c r="M26" s="126"/>
      <c r="N26" s="191"/>
      <c r="O26" s="102">
        <f t="shared" si="20"/>
        <v>0</v>
      </c>
      <c r="P26" s="128"/>
      <c r="Q26" s="111">
        <f t="shared" si="18"/>
        <v>0</v>
      </c>
      <c r="R26" s="129"/>
    </row>
    <row r="27" spans="1:18" s="83" customFormat="1" ht="12.75" customHeight="1">
      <c r="A27" s="457" t="s">
        <v>221</v>
      </c>
      <c r="B27" s="119"/>
      <c r="C27" s="186">
        <v>20</v>
      </c>
      <c r="D27" s="121">
        <f t="shared" ref="D27" si="25">$E$5*C27/1000</f>
        <v>1.2</v>
      </c>
      <c r="E27" s="187">
        <v>2100</v>
      </c>
      <c r="F27" s="213">
        <f>C27*E27/1000</f>
        <v>42</v>
      </c>
      <c r="G27" s="456"/>
      <c r="H27" s="121">
        <v>700</v>
      </c>
      <c r="I27" s="213">
        <f t="shared" si="22"/>
        <v>2100</v>
      </c>
      <c r="J27" s="122"/>
      <c r="K27" s="352"/>
      <c r="L27" s="103" t="s">
        <v>203</v>
      </c>
      <c r="M27" s="218"/>
      <c r="N27" s="218"/>
      <c r="O27" s="102">
        <f t="shared" si="20"/>
        <v>0</v>
      </c>
      <c r="P27" s="459"/>
      <c r="Q27" s="111">
        <f t="shared" si="18"/>
        <v>0</v>
      </c>
      <c r="R27" s="466"/>
    </row>
    <row r="28" spans="1:18" s="83" customFormat="1" ht="12.75" customHeight="1">
      <c r="A28" s="118" t="s">
        <v>227</v>
      </c>
      <c r="B28" s="119" t="s">
        <v>227</v>
      </c>
      <c r="C28" s="186">
        <v>32</v>
      </c>
      <c r="D28" s="121">
        <f>$E$5*C28/2000</f>
        <v>0.96</v>
      </c>
      <c r="E28" s="122">
        <v>5890</v>
      </c>
      <c r="F28" s="213">
        <f>C28*E28/1000</f>
        <v>188.48</v>
      </c>
      <c r="G28" s="456"/>
      <c r="H28" s="121"/>
      <c r="I28" s="213"/>
      <c r="J28" s="122"/>
      <c r="K28" s="352"/>
      <c r="L28" s="103" t="s">
        <v>198</v>
      </c>
      <c r="M28" s="218" t="s">
        <v>199</v>
      </c>
      <c r="N28" s="218">
        <v>16</v>
      </c>
      <c r="O28" s="102">
        <f t="shared" si="20"/>
        <v>0.96</v>
      </c>
      <c r="P28" s="459">
        <v>4540</v>
      </c>
      <c r="Q28" s="111">
        <f t="shared" si="18"/>
        <v>72.64</v>
      </c>
      <c r="R28" s="466"/>
    </row>
    <row r="29" spans="1:18" s="83" customFormat="1" ht="12.75" customHeight="1">
      <c r="A29" s="118"/>
      <c r="B29" s="119"/>
      <c r="C29" s="186"/>
      <c r="D29" s="121">
        <f>$E$5*C29/1000</f>
        <v>0</v>
      </c>
      <c r="E29" s="122"/>
      <c r="F29" s="189">
        <f t="shared" ref="F29" si="26">C29*E29/1000</f>
        <v>0</v>
      </c>
      <c r="G29" s="456"/>
      <c r="H29" s="121">
        <f t="shared" ref="H29" si="27">$I$5*G29/1000</f>
        <v>0</v>
      </c>
      <c r="I29" s="213">
        <f t="shared" ref="I29" si="28">E29</f>
        <v>0</v>
      </c>
      <c r="J29" s="122">
        <f t="shared" ref="J29" si="29">I29*G29/1000</f>
        <v>0</v>
      </c>
      <c r="K29" s="352"/>
      <c r="L29" s="247"/>
      <c r="M29" s="218" t="s">
        <v>190</v>
      </c>
      <c r="N29" s="218"/>
      <c r="O29" s="102">
        <f t="shared" si="20"/>
        <v>0</v>
      </c>
      <c r="P29" s="459"/>
      <c r="Q29" s="111">
        <f t="shared" si="18"/>
        <v>0</v>
      </c>
      <c r="R29" s="466"/>
    </row>
    <row r="30" spans="1:18" s="83" customFormat="1" ht="12.75" customHeight="1">
      <c r="A30" s="125" t="s">
        <v>412</v>
      </c>
      <c r="B30" s="126" t="s">
        <v>412</v>
      </c>
      <c r="C30" s="191">
        <v>30</v>
      </c>
      <c r="D30" s="94">
        <f>50*C30/1000</f>
        <v>1.5</v>
      </c>
      <c r="E30" s="192">
        <v>2790</v>
      </c>
      <c r="F30" s="224">
        <f t="shared" ref="F30:F31" si="30">C30*E30/1000</f>
        <v>83.7</v>
      </c>
      <c r="G30" s="389"/>
      <c r="H30" s="94">
        <f>$I$5*G30/1000</f>
        <v>0</v>
      </c>
      <c r="I30" s="224"/>
      <c r="J30" s="128">
        <f>I30*G30/1000</f>
        <v>0</v>
      </c>
      <c r="K30" s="226"/>
      <c r="L30" s="125" t="s">
        <v>30</v>
      </c>
      <c r="M30" s="126" t="s">
        <v>30</v>
      </c>
      <c r="N30" s="191">
        <v>30</v>
      </c>
      <c r="O30" s="94">
        <f>50*N30/1000</f>
        <v>1.5</v>
      </c>
      <c r="P30" s="192">
        <v>2790</v>
      </c>
      <c r="Q30" s="224">
        <f t="shared" ref="Q30:Q31" si="31">N30*P30/1000</f>
        <v>83.7</v>
      </c>
      <c r="R30" s="214"/>
    </row>
    <row r="31" spans="1:18" s="83" customFormat="1" ht="12.75" customHeight="1">
      <c r="A31" s="125" t="s">
        <v>154</v>
      </c>
      <c r="B31" s="126" t="s">
        <v>154</v>
      </c>
      <c r="C31" s="191">
        <v>24</v>
      </c>
      <c r="D31" s="94">
        <f t="shared" ref="D31" si="32">$E$5*C31/1000</f>
        <v>1.44</v>
      </c>
      <c r="E31" s="192">
        <v>2150</v>
      </c>
      <c r="F31" s="224">
        <f t="shared" si="30"/>
        <v>51.6</v>
      </c>
      <c r="G31" s="389">
        <v>80</v>
      </c>
      <c r="H31" s="94">
        <f>$I$5*G31/1000</f>
        <v>0</v>
      </c>
      <c r="I31" s="224">
        <v>3300</v>
      </c>
      <c r="J31" s="128">
        <f>I31*G31/1000</f>
        <v>264</v>
      </c>
      <c r="K31" s="226"/>
      <c r="L31" s="125" t="s">
        <v>412</v>
      </c>
      <c r="M31" s="126" t="s">
        <v>412</v>
      </c>
      <c r="N31" s="191">
        <v>24</v>
      </c>
      <c r="O31" s="94">
        <f t="shared" ref="O31" si="33">$E$5*N31/1000</f>
        <v>1.44</v>
      </c>
      <c r="P31" s="192">
        <v>2150</v>
      </c>
      <c r="Q31" s="224">
        <f t="shared" si="31"/>
        <v>51.6</v>
      </c>
      <c r="R31" s="112"/>
    </row>
    <row r="32" spans="1:18" s="83" customFormat="1" ht="12.75" customHeight="1">
      <c r="A32" s="103" t="s">
        <v>51</v>
      </c>
      <c r="B32" s="104"/>
      <c r="C32" s="117"/>
      <c r="D32" s="94"/>
      <c r="E32" s="111"/>
      <c r="F32" s="132">
        <f>SUM(F7:F31)</f>
        <v>1572.16</v>
      </c>
      <c r="G32" s="131"/>
      <c r="H32" s="111"/>
      <c r="I32" s="132"/>
      <c r="J32" s="132">
        <f>SUM(J7:J31)</f>
        <v>470.54</v>
      </c>
      <c r="K32" s="190"/>
      <c r="L32" s="134" t="s">
        <v>51</v>
      </c>
      <c r="M32" s="135"/>
      <c r="N32" s="136"/>
      <c r="O32" s="102"/>
      <c r="P32" s="111"/>
      <c r="Q32" s="107">
        <f>SUM(Q7:Q31)</f>
        <v>1348.84</v>
      </c>
      <c r="R32" s="112"/>
    </row>
    <row r="33" spans="1:18" s="83" customFormat="1" ht="12.75" customHeight="1" thickBot="1">
      <c r="A33" s="137" t="s">
        <v>52</v>
      </c>
      <c r="B33" s="138"/>
      <c r="C33" s="139"/>
      <c r="D33" s="140"/>
      <c r="E33" s="141"/>
      <c r="F33" s="142">
        <v>200</v>
      </c>
      <c r="G33" s="143"/>
      <c r="H33" s="141"/>
      <c r="I33" s="142"/>
      <c r="J33" s="142">
        <v>250</v>
      </c>
      <c r="K33" s="195"/>
      <c r="L33" s="145" t="s">
        <v>52</v>
      </c>
      <c r="M33" s="146"/>
      <c r="N33" s="147"/>
      <c r="O33" s="148"/>
      <c r="P33" s="149"/>
      <c r="Q33" s="150">
        <v>200</v>
      </c>
      <c r="R33" s="195"/>
    </row>
    <row r="34" spans="1:18" s="83" customFormat="1" ht="12.75" customHeight="1">
      <c r="A34" s="152" t="s">
        <v>53</v>
      </c>
      <c r="B34" s="153"/>
      <c r="C34" s="154"/>
      <c r="D34" s="155"/>
      <c r="E34" s="156"/>
      <c r="F34" s="157"/>
      <c r="G34" s="158"/>
      <c r="H34" s="158"/>
      <c r="I34" s="158"/>
      <c r="J34" s="158">
        <f>(E5+I5)*3600</f>
        <v>216000</v>
      </c>
      <c r="K34" s="159"/>
      <c r="L34" s="152" t="s">
        <v>53</v>
      </c>
      <c r="M34" s="153"/>
      <c r="N34" s="154"/>
      <c r="O34" s="155"/>
      <c r="P34" s="156"/>
      <c r="Q34" s="157">
        <f>P5*3600</f>
        <v>216000</v>
      </c>
      <c r="R34" s="159"/>
    </row>
    <row r="35" spans="1:18" s="83" customFormat="1" ht="12.75" customHeight="1" thickBot="1">
      <c r="A35" s="145" t="s">
        <v>54</v>
      </c>
      <c r="B35" s="146"/>
      <c r="C35" s="147"/>
      <c r="D35" s="148"/>
      <c r="E35" s="149"/>
      <c r="F35" s="150"/>
      <c r="G35" s="150"/>
      <c r="H35" s="150"/>
      <c r="I35" s="150"/>
      <c r="J35" s="150">
        <f>(F32+F33)*E5+(J32+J33)*I5</f>
        <v>106329.60000000001</v>
      </c>
      <c r="K35" s="151"/>
      <c r="L35" s="145" t="s">
        <v>54</v>
      </c>
      <c r="M35" s="146"/>
      <c r="N35" s="147"/>
      <c r="O35" s="148"/>
      <c r="P35" s="149"/>
      <c r="Q35" s="150">
        <f>N36*P5</f>
        <v>92930.4</v>
      </c>
      <c r="R35" s="151"/>
    </row>
    <row r="36" spans="1:18" s="83" customFormat="1" ht="12.75" customHeight="1" thickBot="1">
      <c r="A36" s="592" t="s">
        <v>55</v>
      </c>
      <c r="B36" s="593"/>
      <c r="C36" s="594">
        <f>J35/(E5+I5)</f>
        <v>1772.16</v>
      </c>
      <c r="D36" s="595"/>
      <c r="E36" s="596" t="s">
        <v>56</v>
      </c>
      <c r="F36" s="597"/>
      <c r="G36" s="597"/>
      <c r="H36" s="598"/>
      <c r="I36" s="599">
        <f>C36/3600</f>
        <v>0.49226666666666669</v>
      </c>
      <c r="J36" s="600"/>
      <c r="K36" s="160"/>
      <c r="L36" s="592" t="s">
        <v>55</v>
      </c>
      <c r="M36" s="593"/>
      <c r="N36" s="161">
        <f>Q32+Q33</f>
        <v>1548.84</v>
      </c>
      <c r="O36" s="593" t="s">
        <v>57</v>
      </c>
      <c r="P36" s="593"/>
      <c r="Q36" s="162">
        <f>N36/3600</f>
        <v>0.4302333333333333</v>
      </c>
      <c r="R36" s="160"/>
    </row>
    <row r="37" spans="1:18" s="166" customFormat="1" ht="20.25" customHeight="1" thickBot="1">
      <c r="A37" s="163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75"/>
      <c r="M37" s="75"/>
      <c r="R37" s="165"/>
    </row>
    <row r="38" spans="1:18" s="83" customFormat="1" ht="12.75" customHeight="1">
      <c r="A38" s="569" t="s">
        <v>58</v>
      </c>
      <c r="B38" s="570"/>
      <c r="C38" s="576" t="s">
        <v>36</v>
      </c>
      <c r="D38" s="577"/>
      <c r="E38" s="578">
        <v>85</v>
      </c>
      <c r="F38" s="579"/>
      <c r="G38" s="580" t="s">
        <v>37</v>
      </c>
      <c r="H38" s="581"/>
      <c r="I38" s="578">
        <v>15</v>
      </c>
      <c r="J38" s="601"/>
      <c r="K38" s="583" t="s">
        <v>38</v>
      </c>
      <c r="L38" s="75"/>
      <c r="M38" s="75"/>
      <c r="N38" s="602"/>
      <c r="O38" s="602"/>
      <c r="P38" s="602"/>
      <c r="Q38" s="602"/>
      <c r="R38" s="602"/>
    </row>
    <row r="39" spans="1:18" s="83" customFormat="1" ht="12.75" customHeight="1" thickBot="1">
      <c r="A39" s="84" t="s">
        <v>41</v>
      </c>
      <c r="B39" s="85" t="s">
        <v>48</v>
      </c>
      <c r="C39" s="167" t="s">
        <v>43</v>
      </c>
      <c r="D39" s="168" t="s">
        <v>44</v>
      </c>
      <c r="E39" s="167" t="s">
        <v>45</v>
      </c>
      <c r="F39" s="88" t="s">
        <v>46</v>
      </c>
      <c r="G39" s="169" t="s">
        <v>59</v>
      </c>
      <c r="H39" s="170" t="s">
        <v>44</v>
      </c>
      <c r="I39" s="167" t="s">
        <v>47</v>
      </c>
      <c r="J39" s="167" t="s">
        <v>46</v>
      </c>
      <c r="K39" s="591"/>
      <c r="L39" s="75"/>
      <c r="M39" s="75"/>
      <c r="N39" s="171"/>
      <c r="O39" s="171"/>
      <c r="P39" s="171"/>
      <c r="Q39" s="171"/>
      <c r="R39" s="602"/>
    </row>
    <row r="40" spans="1:18" s="83" customFormat="1" ht="12.75" customHeight="1">
      <c r="A40" s="91" t="s">
        <v>29</v>
      </c>
      <c r="B40" s="92" t="s">
        <v>49</v>
      </c>
      <c r="C40" s="93">
        <v>70</v>
      </c>
      <c r="D40" s="234">
        <f t="shared" ref="D40:D43" si="34">$E$38*C40/1000</f>
        <v>5.95</v>
      </c>
      <c r="E40" s="95">
        <v>1726</v>
      </c>
      <c r="F40" s="96">
        <f>C40*E40/1000</f>
        <v>120.82</v>
      </c>
      <c r="G40" s="97">
        <v>110</v>
      </c>
      <c r="H40" s="109">
        <f t="shared" ref="H40:H42" si="35">$I$38*G40/1000</f>
        <v>1.65</v>
      </c>
      <c r="I40" s="99">
        <f>E40</f>
        <v>1726</v>
      </c>
      <c r="J40" s="100">
        <f>I40*G40/1000</f>
        <v>189.86</v>
      </c>
      <c r="K40" s="101"/>
      <c r="L40" s="75"/>
      <c r="M40" s="173"/>
      <c r="N40" s="174"/>
      <c r="O40" s="175"/>
      <c r="P40" s="175"/>
      <c r="Q40" s="176"/>
    </row>
    <row r="41" spans="1:18" s="83" customFormat="1" ht="12.75" customHeight="1">
      <c r="A41" s="103"/>
      <c r="B41" s="104" t="s">
        <v>50</v>
      </c>
      <c r="C41" s="105">
        <v>3</v>
      </c>
      <c r="D41" s="234">
        <f t="shared" si="34"/>
        <v>0.255</v>
      </c>
      <c r="E41" s="106">
        <v>2240</v>
      </c>
      <c r="F41" s="107">
        <f>C41*E41/1000</f>
        <v>6.72</v>
      </c>
      <c r="G41" s="108">
        <v>3</v>
      </c>
      <c r="H41" s="109">
        <f t="shared" si="35"/>
        <v>4.4999999999999998E-2</v>
      </c>
      <c r="I41" s="110">
        <f>E41</f>
        <v>2240</v>
      </c>
      <c r="J41" s="111">
        <f>I41*G41/1000</f>
        <v>6.72</v>
      </c>
      <c r="K41" s="112"/>
      <c r="L41" s="75"/>
      <c r="M41" s="173"/>
      <c r="N41" s="174"/>
      <c r="O41" s="175"/>
      <c r="P41" s="175"/>
      <c r="Q41" s="176"/>
    </row>
    <row r="42" spans="1:18" s="83" customFormat="1" ht="12.75" customHeight="1" thickBot="1">
      <c r="A42" s="103" t="s">
        <v>175</v>
      </c>
      <c r="B42" s="104" t="s">
        <v>175</v>
      </c>
      <c r="C42" s="105">
        <v>15</v>
      </c>
      <c r="D42" s="94">
        <f t="shared" ref="D42" si="36">$E$5*C42/1000</f>
        <v>0.9</v>
      </c>
      <c r="E42" s="116">
        <v>3320</v>
      </c>
      <c r="F42" s="107">
        <f>C42*E42/1000</f>
        <v>49.8</v>
      </c>
      <c r="G42" s="108">
        <v>3</v>
      </c>
      <c r="H42" s="109">
        <f t="shared" si="35"/>
        <v>4.4999999999999998E-2</v>
      </c>
      <c r="I42" s="110">
        <f>E42</f>
        <v>3320</v>
      </c>
      <c r="J42" s="111">
        <f>I42*G42/1000</f>
        <v>9.9600000000000009</v>
      </c>
      <c r="K42" s="112"/>
      <c r="L42" s="75"/>
      <c r="M42" s="603" t="s">
        <v>60</v>
      </c>
      <c r="N42" s="604"/>
      <c r="O42" s="604"/>
      <c r="P42" s="604"/>
      <c r="Q42" s="604"/>
    </row>
    <row r="43" spans="1:18" s="83" customFormat="1" ht="12.75" customHeight="1" thickBot="1">
      <c r="A43" s="103"/>
      <c r="B43" s="104"/>
      <c r="C43" s="191"/>
      <c r="D43" s="234">
        <f t="shared" si="34"/>
        <v>0</v>
      </c>
      <c r="E43" s="116"/>
      <c r="F43" s="107">
        <f>C43*E43/1000</f>
        <v>0</v>
      </c>
      <c r="G43" s="235"/>
      <c r="H43" s="109"/>
      <c r="I43" s="110">
        <f t="shared" ref="I43" si="37">E43</f>
        <v>0</v>
      </c>
      <c r="J43" s="111">
        <f>I43*G43/1000</f>
        <v>0</v>
      </c>
      <c r="K43" s="112"/>
      <c r="L43" s="75"/>
      <c r="M43" s="177"/>
      <c r="N43" s="619" t="s">
        <v>61</v>
      </c>
      <c r="O43" s="620"/>
      <c r="P43" s="617" t="s">
        <v>62</v>
      </c>
      <c r="Q43" s="618"/>
    </row>
    <row r="44" spans="1:18" s="83" customFormat="1" ht="12.75" customHeight="1" thickTop="1">
      <c r="A44" s="103" t="s">
        <v>496</v>
      </c>
      <c r="B44" s="104" t="s">
        <v>312</v>
      </c>
      <c r="C44" s="191">
        <v>47</v>
      </c>
      <c r="D44" s="234">
        <f t="shared" ref="D44:D49" si="38">$E$38*C44/1000</f>
        <v>3.9950000000000001</v>
      </c>
      <c r="E44" s="116">
        <v>2270</v>
      </c>
      <c r="F44" s="107">
        <f t="shared" ref="F44:F49" si="39">C44*E44/1000</f>
        <v>106.69</v>
      </c>
      <c r="G44" s="235"/>
      <c r="H44" s="109"/>
      <c r="I44" s="110">
        <f t="shared" ref="I44:I49" si="40">E44</f>
        <v>2270</v>
      </c>
      <c r="J44" s="111">
        <f t="shared" ref="J44:J49" si="41">I44*G44/1000</f>
        <v>0</v>
      </c>
      <c r="K44" s="112"/>
      <c r="L44" s="75"/>
      <c r="M44" s="178" t="s">
        <v>35</v>
      </c>
      <c r="N44" s="615">
        <f>I36</f>
        <v>0.49226666666666669</v>
      </c>
      <c r="O44" s="616"/>
      <c r="P44" s="605">
        <f>N49/M49</f>
        <v>0.47521622474747477</v>
      </c>
      <c r="Q44" s="606"/>
    </row>
    <row r="45" spans="1:18" s="83" customFormat="1" ht="12.75" customHeight="1">
      <c r="A45" s="103"/>
      <c r="B45" s="104" t="s">
        <v>315</v>
      </c>
      <c r="C45" s="191">
        <v>12</v>
      </c>
      <c r="D45" s="234">
        <f t="shared" si="38"/>
        <v>1.02</v>
      </c>
      <c r="E45" s="116">
        <v>1620</v>
      </c>
      <c r="F45" s="107">
        <f t="shared" si="39"/>
        <v>19.440000000000001</v>
      </c>
      <c r="G45" s="235"/>
      <c r="H45" s="109"/>
      <c r="I45" s="110">
        <f t="shared" si="40"/>
        <v>1620</v>
      </c>
      <c r="J45" s="111">
        <f t="shared" si="41"/>
        <v>0</v>
      </c>
      <c r="K45" s="112"/>
      <c r="L45" s="75"/>
      <c r="M45" s="179" t="s">
        <v>58</v>
      </c>
      <c r="N45" s="611">
        <f>I69</f>
        <v>0.49197569444444444</v>
      </c>
      <c r="O45" s="612"/>
      <c r="P45" s="607"/>
      <c r="Q45" s="608"/>
    </row>
    <row r="46" spans="1:18" s="83" customFormat="1" ht="12.75" customHeight="1" thickBot="1">
      <c r="A46" s="103"/>
      <c r="B46" s="104"/>
      <c r="C46" s="191">
        <v>2</v>
      </c>
      <c r="D46" s="234">
        <f t="shared" si="38"/>
        <v>0.17</v>
      </c>
      <c r="E46" s="116"/>
      <c r="F46" s="107">
        <f t="shared" si="39"/>
        <v>0</v>
      </c>
      <c r="G46" s="235"/>
      <c r="H46" s="109"/>
      <c r="I46" s="110">
        <f t="shared" si="40"/>
        <v>0</v>
      </c>
      <c r="J46" s="111">
        <f t="shared" si="41"/>
        <v>0</v>
      </c>
      <c r="K46" s="112"/>
      <c r="L46" s="75"/>
      <c r="M46" s="180" t="s">
        <v>39</v>
      </c>
      <c r="N46" s="613">
        <f>Q36</f>
        <v>0.4302333333333333</v>
      </c>
      <c r="O46" s="614"/>
      <c r="P46" s="609"/>
      <c r="Q46" s="610"/>
    </row>
    <row r="47" spans="1:18" s="83" customFormat="1" ht="12.75" customHeight="1">
      <c r="A47" s="103" t="s">
        <v>497</v>
      </c>
      <c r="B47" s="104" t="s">
        <v>498</v>
      </c>
      <c r="C47" s="191">
        <v>35</v>
      </c>
      <c r="D47" s="234">
        <f t="shared" si="38"/>
        <v>2.9750000000000001</v>
      </c>
      <c r="E47" s="116">
        <v>4760</v>
      </c>
      <c r="F47" s="107">
        <f t="shared" si="39"/>
        <v>166.6</v>
      </c>
      <c r="G47" s="235"/>
      <c r="H47" s="109"/>
      <c r="I47" s="110">
        <f t="shared" si="40"/>
        <v>4760</v>
      </c>
      <c r="J47" s="111">
        <f t="shared" si="41"/>
        <v>0</v>
      </c>
      <c r="K47" s="112" t="s">
        <v>327</v>
      </c>
      <c r="L47" s="75"/>
      <c r="M47" s="181"/>
      <c r="N47" s="182"/>
      <c r="O47" s="182"/>
      <c r="P47" s="182"/>
      <c r="Q47" s="182"/>
    </row>
    <row r="48" spans="1:18" s="83" customFormat="1" ht="12.75" customHeight="1">
      <c r="A48" s="103"/>
      <c r="B48" s="104" t="s">
        <v>311</v>
      </c>
      <c r="C48" s="191">
        <v>23</v>
      </c>
      <c r="D48" s="234">
        <f t="shared" si="38"/>
        <v>1.9550000000000001</v>
      </c>
      <c r="E48" s="116">
        <v>1620</v>
      </c>
      <c r="F48" s="107">
        <f t="shared" si="39"/>
        <v>37.26</v>
      </c>
      <c r="G48" s="235"/>
      <c r="H48" s="109"/>
      <c r="I48" s="110">
        <f t="shared" si="40"/>
        <v>1620</v>
      </c>
      <c r="J48" s="111">
        <f t="shared" si="41"/>
        <v>0</v>
      </c>
      <c r="K48" s="112"/>
      <c r="L48" s="238"/>
      <c r="M48" s="183" t="s">
        <v>63</v>
      </c>
      <c r="N48" s="621" t="s">
        <v>64</v>
      </c>
      <c r="O48" s="621"/>
    </row>
    <row r="49" spans="1:19" s="83" customFormat="1" ht="12.75" customHeight="1">
      <c r="A49" s="103"/>
      <c r="B49" s="103"/>
      <c r="C49" s="191">
        <v>58</v>
      </c>
      <c r="D49" s="234">
        <f t="shared" si="38"/>
        <v>4.93</v>
      </c>
      <c r="E49" s="116"/>
      <c r="F49" s="107">
        <f t="shared" si="39"/>
        <v>0</v>
      </c>
      <c r="G49" s="235"/>
      <c r="H49" s="109"/>
      <c r="I49" s="110">
        <f t="shared" si="40"/>
        <v>0</v>
      </c>
      <c r="J49" s="111">
        <f t="shared" si="41"/>
        <v>0</v>
      </c>
      <c r="K49" s="112"/>
      <c r="L49" s="75"/>
      <c r="M49" s="622">
        <f>J34+Q34+J67</f>
        <v>792000</v>
      </c>
      <c r="N49" s="622">
        <f>J35+Q35+J68</f>
        <v>376371.25</v>
      </c>
      <c r="O49" s="623"/>
    </row>
    <row r="50" spans="1:19" s="83" customFormat="1" ht="12.75" customHeight="1">
      <c r="A50" s="103" t="s">
        <v>499</v>
      </c>
      <c r="B50" s="103" t="s">
        <v>500</v>
      </c>
      <c r="C50" s="191">
        <v>47</v>
      </c>
      <c r="D50" s="234">
        <f t="shared" ref="D50:D57" si="42">$E$38*C50/1000</f>
        <v>3.9950000000000001</v>
      </c>
      <c r="E50" s="116">
        <v>2130</v>
      </c>
      <c r="F50" s="107">
        <f t="shared" ref="F50:F57" si="43">C50*E50/1000</f>
        <v>100.11</v>
      </c>
      <c r="G50" s="108"/>
      <c r="H50" s="109"/>
      <c r="I50" s="110">
        <f t="shared" ref="I50:I57" si="44">E50</f>
        <v>2130</v>
      </c>
      <c r="J50" s="111">
        <f t="shared" ref="J50:J57" si="45">I50*G50/1000</f>
        <v>0</v>
      </c>
      <c r="K50" s="112"/>
      <c r="L50" s="75"/>
      <c r="M50" s="623"/>
      <c r="N50" s="623"/>
      <c r="O50" s="623"/>
      <c r="P50" s="75"/>
      <c r="Q50" s="184"/>
    </row>
    <row r="51" spans="1:19" s="83" customFormat="1" ht="12.75" customHeight="1">
      <c r="A51" s="103"/>
      <c r="B51" s="103"/>
      <c r="C51" s="191">
        <v>16</v>
      </c>
      <c r="D51" s="234">
        <f t="shared" si="42"/>
        <v>1.36</v>
      </c>
      <c r="E51" s="116"/>
      <c r="F51" s="107">
        <f t="shared" si="43"/>
        <v>0</v>
      </c>
      <c r="G51" s="108"/>
      <c r="H51" s="109"/>
      <c r="I51" s="110">
        <f t="shared" si="44"/>
        <v>0</v>
      </c>
      <c r="J51" s="111">
        <f t="shared" si="45"/>
        <v>0</v>
      </c>
      <c r="K51" s="112"/>
      <c r="L51" s="75"/>
      <c r="M51" s="113"/>
      <c r="N51" s="115"/>
      <c r="O51" s="185"/>
      <c r="P51" s="75"/>
      <c r="Q51" s="184"/>
    </row>
    <row r="52" spans="1:19" s="83" customFormat="1" ht="12.75" customHeight="1">
      <c r="A52" s="103" t="s">
        <v>371</v>
      </c>
      <c r="B52" s="104" t="s">
        <v>284</v>
      </c>
      <c r="C52" s="191">
        <v>35</v>
      </c>
      <c r="D52" s="234">
        <f t="shared" ref="D52:D53" si="46">$E$38*C52/1000</f>
        <v>2.9750000000000001</v>
      </c>
      <c r="E52" s="116">
        <v>5010</v>
      </c>
      <c r="F52" s="107">
        <f t="shared" ref="F52:F53" si="47">C52*E52/1000</f>
        <v>175.35</v>
      </c>
      <c r="G52" s="108"/>
      <c r="H52" s="109"/>
      <c r="I52" s="110">
        <f t="shared" ref="I52:I53" si="48">E52</f>
        <v>5010</v>
      </c>
      <c r="J52" s="111">
        <f t="shared" ref="J52:J53" si="49">I52*G52/1000</f>
        <v>0</v>
      </c>
      <c r="K52" s="112"/>
      <c r="L52" s="75"/>
      <c r="M52" s="75"/>
      <c r="N52" s="75"/>
      <c r="O52" s="75"/>
      <c r="P52" s="75"/>
      <c r="Q52" s="184"/>
    </row>
    <row r="53" spans="1:19" s="83" customFormat="1" ht="12.75" customHeight="1">
      <c r="A53" s="103"/>
      <c r="B53" s="104" t="s">
        <v>453</v>
      </c>
      <c r="C53" s="191">
        <v>24</v>
      </c>
      <c r="D53" s="234">
        <f t="shared" si="46"/>
        <v>2.04</v>
      </c>
      <c r="E53" s="116"/>
      <c r="F53" s="107">
        <f t="shared" si="47"/>
        <v>0</v>
      </c>
      <c r="G53" s="108"/>
      <c r="H53" s="109"/>
      <c r="I53" s="110">
        <f t="shared" si="48"/>
        <v>0</v>
      </c>
      <c r="J53" s="111">
        <f t="shared" si="49"/>
        <v>0</v>
      </c>
      <c r="K53" s="112"/>
      <c r="L53" s="75"/>
      <c r="M53" s="78"/>
      <c r="N53" s="78"/>
      <c r="O53" s="78"/>
      <c r="P53" s="78"/>
      <c r="Q53" s="239"/>
      <c r="R53" s="90"/>
      <c r="S53" s="90"/>
    </row>
    <row r="54" spans="1:19" s="83" customFormat="1" ht="12.75" customHeight="1">
      <c r="A54" s="103"/>
      <c r="B54" s="104"/>
      <c r="C54" s="191"/>
      <c r="D54" s="234">
        <f t="shared" ref="D54" si="50">$E$38*C54/1000</f>
        <v>0</v>
      </c>
      <c r="E54" s="116"/>
      <c r="F54" s="107">
        <f t="shared" ref="F54" si="51">C54*E54/1000</f>
        <v>0</v>
      </c>
      <c r="G54" s="108"/>
      <c r="H54" s="109"/>
      <c r="I54" s="110">
        <f t="shared" ref="I54" si="52">E54</f>
        <v>0</v>
      </c>
      <c r="J54" s="111">
        <f t="shared" ref="J54" si="53">I54*G54/1000</f>
        <v>0</v>
      </c>
      <c r="K54" s="112"/>
      <c r="L54" s="75"/>
      <c r="M54" s="113"/>
      <c r="N54" s="113"/>
      <c r="O54" s="206"/>
      <c r="P54" s="78"/>
      <c r="Q54" s="207"/>
      <c r="R54" s="239"/>
      <c r="S54" s="208"/>
    </row>
    <row r="55" spans="1:19" s="83" customFormat="1" ht="12.75" customHeight="1">
      <c r="A55" s="103"/>
      <c r="B55" s="103"/>
      <c r="C55" s="191">
        <v>35</v>
      </c>
      <c r="D55" s="234">
        <f t="shared" si="42"/>
        <v>2.9750000000000001</v>
      </c>
      <c r="E55" s="116"/>
      <c r="F55" s="107">
        <f t="shared" si="43"/>
        <v>0</v>
      </c>
      <c r="G55" s="108"/>
      <c r="H55" s="109"/>
      <c r="I55" s="110">
        <f t="shared" si="44"/>
        <v>0</v>
      </c>
      <c r="J55" s="111">
        <f t="shared" si="45"/>
        <v>0</v>
      </c>
      <c r="K55" s="112"/>
      <c r="L55" s="75"/>
      <c r="M55" s="113"/>
      <c r="N55" s="113"/>
      <c r="O55" s="206"/>
      <c r="P55" s="78"/>
      <c r="Q55" s="207"/>
      <c r="R55" s="239"/>
      <c r="S55" s="208"/>
    </row>
    <row r="56" spans="1:19" s="83" customFormat="1" ht="12.75" customHeight="1">
      <c r="A56" s="103"/>
      <c r="B56" s="103"/>
      <c r="C56" s="191">
        <v>12</v>
      </c>
      <c r="D56" s="234">
        <f t="shared" si="42"/>
        <v>1.02</v>
      </c>
      <c r="E56" s="116"/>
      <c r="F56" s="107">
        <f t="shared" si="43"/>
        <v>0</v>
      </c>
      <c r="G56" s="108"/>
      <c r="H56" s="109"/>
      <c r="I56" s="110">
        <f t="shared" si="44"/>
        <v>0</v>
      </c>
      <c r="J56" s="111">
        <f t="shared" si="45"/>
        <v>0</v>
      </c>
      <c r="K56" s="112"/>
      <c r="L56" s="75"/>
      <c r="M56" s="113"/>
      <c r="N56" s="113"/>
      <c r="O56" s="240"/>
      <c r="P56" s="78"/>
      <c r="Q56" s="207"/>
      <c r="R56" s="239"/>
      <c r="S56" s="208"/>
    </row>
    <row r="57" spans="1:19" s="83" customFormat="1" ht="12.75" customHeight="1">
      <c r="A57" s="103"/>
      <c r="B57" s="103"/>
      <c r="C57" s="191">
        <v>12</v>
      </c>
      <c r="D57" s="234">
        <f t="shared" si="42"/>
        <v>1.02</v>
      </c>
      <c r="E57" s="116"/>
      <c r="F57" s="107">
        <f t="shared" si="43"/>
        <v>0</v>
      </c>
      <c r="G57" s="108"/>
      <c r="H57" s="109"/>
      <c r="I57" s="110">
        <f t="shared" si="44"/>
        <v>0</v>
      </c>
      <c r="J57" s="111">
        <f t="shared" si="45"/>
        <v>0</v>
      </c>
      <c r="K57" s="112"/>
      <c r="L57" s="75"/>
      <c r="M57" s="113"/>
      <c r="N57" s="113"/>
      <c r="O57" s="240"/>
      <c r="P57" s="78"/>
      <c r="Q57" s="207"/>
      <c r="R57" s="239"/>
      <c r="S57" s="208"/>
    </row>
    <row r="58" spans="1:19" s="83" customFormat="1" ht="12.75" customHeight="1">
      <c r="A58" s="103"/>
      <c r="B58" s="103"/>
      <c r="C58" s="191"/>
      <c r="D58" s="234">
        <f t="shared" ref="D58:D61" si="54">$E$38*C58/1000</f>
        <v>0</v>
      </c>
      <c r="E58" s="116"/>
      <c r="F58" s="107">
        <f t="shared" ref="F58:F60" si="55">C58*E58/1000</f>
        <v>0</v>
      </c>
      <c r="G58" s="235"/>
      <c r="H58" s="109">
        <f t="shared" ref="H58:H64" si="56">$I$38*G58/1000</f>
        <v>0</v>
      </c>
      <c r="I58" s="110">
        <f t="shared" ref="I58" si="57">E58</f>
        <v>0</v>
      </c>
      <c r="J58" s="111">
        <f t="shared" ref="J58" si="58">I58*G58/1000</f>
        <v>0</v>
      </c>
      <c r="K58" s="129"/>
      <c r="L58" s="75"/>
      <c r="M58" s="113"/>
      <c r="N58" s="113"/>
      <c r="O58" s="240"/>
      <c r="P58" s="78"/>
      <c r="Q58" s="207"/>
      <c r="R58" s="239"/>
      <c r="S58" s="208"/>
    </row>
    <row r="59" spans="1:19" s="83" customFormat="1" ht="12.75" customHeight="1">
      <c r="A59" s="125" t="s">
        <v>203</v>
      </c>
      <c r="B59" s="126"/>
      <c r="C59" s="191"/>
      <c r="D59" s="234">
        <f t="shared" si="54"/>
        <v>0</v>
      </c>
      <c r="E59" s="192"/>
      <c r="F59" s="107">
        <f t="shared" si="55"/>
        <v>0</v>
      </c>
      <c r="G59" s="454"/>
      <c r="H59" s="109">
        <f t="shared" si="56"/>
        <v>0</v>
      </c>
      <c r="I59" s="392"/>
      <c r="J59" s="128"/>
      <c r="K59" s="129"/>
      <c r="L59" s="75"/>
      <c r="M59" s="113"/>
      <c r="N59" s="113"/>
      <c r="O59" s="240"/>
      <c r="P59" s="78"/>
      <c r="Q59" s="207"/>
      <c r="R59" s="239"/>
      <c r="S59" s="208"/>
    </row>
    <row r="60" spans="1:19" s="83" customFormat="1" ht="12.75" customHeight="1">
      <c r="A60" s="125" t="s">
        <v>202</v>
      </c>
      <c r="B60" s="126" t="s">
        <v>218</v>
      </c>
      <c r="C60" s="191">
        <v>20</v>
      </c>
      <c r="D60" s="234">
        <f t="shared" si="54"/>
        <v>1.7</v>
      </c>
      <c r="E60" s="192">
        <v>4750</v>
      </c>
      <c r="F60" s="107">
        <f t="shared" si="55"/>
        <v>95</v>
      </c>
      <c r="G60" s="454"/>
      <c r="H60" s="109">
        <f t="shared" si="56"/>
        <v>0</v>
      </c>
      <c r="I60" s="392"/>
      <c r="J60" s="128"/>
      <c r="K60" s="129"/>
      <c r="L60" s="75"/>
      <c r="M60" s="113"/>
      <c r="N60" s="113"/>
      <c r="O60" s="240"/>
      <c r="P60" s="78"/>
      <c r="Q60" s="207"/>
      <c r="R60" s="239"/>
      <c r="S60" s="208"/>
    </row>
    <row r="61" spans="1:19" s="83" customFormat="1" ht="12.75" customHeight="1">
      <c r="A61" s="118" t="s">
        <v>201</v>
      </c>
      <c r="B61" s="118"/>
      <c r="C61" s="186">
        <v>80</v>
      </c>
      <c r="D61" s="241">
        <f t="shared" si="54"/>
        <v>6.8</v>
      </c>
      <c r="E61" s="187">
        <v>7540</v>
      </c>
      <c r="F61" s="213">
        <f>C61*E61/1000</f>
        <v>603.20000000000005</v>
      </c>
      <c r="G61" s="351"/>
      <c r="H61" s="121">
        <f t="shared" si="56"/>
        <v>0</v>
      </c>
      <c r="I61" s="350">
        <f>E61</f>
        <v>7540</v>
      </c>
      <c r="J61" s="122"/>
      <c r="K61" s="352"/>
      <c r="L61" s="75"/>
      <c r="M61" s="113"/>
      <c r="N61" s="113"/>
      <c r="O61" s="240"/>
      <c r="P61" s="78"/>
      <c r="Q61" s="207"/>
      <c r="R61" s="239"/>
      <c r="S61" s="208"/>
    </row>
    <row r="62" spans="1:19" s="83" customFormat="1" ht="12.75" customHeight="1">
      <c r="A62" s="118" t="s">
        <v>156</v>
      </c>
      <c r="B62" s="118"/>
      <c r="C62" s="186">
        <v>830</v>
      </c>
      <c r="D62" s="241">
        <f t="shared" ref="D62:D64" si="59">$E$38*C62/1000</f>
        <v>70.55</v>
      </c>
      <c r="E62" s="187">
        <v>220</v>
      </c>
      <c r="F62" s="213">
        <f t="shared" ref="F62" si="60">C62*E62/1000</f>
        <v>182.6</v>
      </c>
      <c r="G62" s="351"/>
      <c r="H62" s="121">
        <f t="shared" si="56"/>
        <v>0</v>
      </c>
      <c r="I62" s="350">
        <f t="shared" ref="I62:I63" si="61">E62</f>
        <v>220</v>
      </c>
      <c r="J62" s="122">
        <f t="shared" ref="J62:J63" si="62">I62*G62/1000</f>
        <v>0</v>
      </c>
      <c r="K62" s="124"/>
      <c r="L62" s="75"/>
      <c r="S62" s="208"/>
    </row>
    <row r="63" spans="1:19" s="83" customFormat="1" ht="12.75" customHeight="1">
      <c r="A63" s="125" t="s">
        <v>30</v>
      </c>
      <c r="B63" s="126" t="s">
        <v>30</v>
      </c>
      <c r="C63" s="191">
        <v>30</v>
      </c>
      <c r="D63" s="234">
        <f t="shared" si="59"/>
        <v>2.5499999999999998</v>
      </c>
      <c r="E63" s="192">
        <v>4090</v>
      </c>
      <c r="F63" s="224">
        <f>C63*E63/1000</f>
        <v>122.7</v>
      </c>
      <c r="G63" s="454">
        <v>50</v>
      </c>
      <c r="H63" s="109">
        <f t="shared" si="56"/>
        <v>0.75</v>
      </c>
      <c r="I63" s="392">
        <f t="shared" si="61"/>
        <v>4090</v>
      </c>
      <c r="J63" s="128">
        <f t="shared" si="62"/>
        <v>204.5</v>
      </c>
      <c r="K63" s="226"/>
      <c r="L63" s="75"/>
      <c r="M63" s="211"/>
      <c r="N63" s="211"/>
      <c r="O63" s="240"/>
      <c r="P63" s="78"/>
      <c r="Q63" s="242"/>
      <c r="R63" s="239"/>
      <c r="S63" s="208"/>
    </row>
    <row r="64" spans="1:19" s="83" customFormat="1" ht="12.75" customHeight="1">
      <c r="A64" s="470" t="s">
        <v>412</v>
      </c>
      <c r="B64" s="126" t="s">
        <v>412</v>
      </c>
      <c r="C64" s="127">
        <v>24</v>
      </c>
      <c r="D64" s="234">
        <f t="shared" si="59"/>
        <v>2.04</v>
      </c>
      <c r="E64" s="192">
        <v>2150</v>
      </c>
      <c r="F64" s="224">
        <f>C64*E64/1000</f>
        <v>51.6</v>
      </c>
      <c r="G64" s="389">
        <v>50</v>
      </c>
      <c r="H64" s="109">
        <f t="shared" si="56"/>
        <v>0.75</v>
      </c>
      <c r="I64" s="392">
        <v>3300</v>
      </c>
      <c r="J64" s="128">
        <f>I64*G64/1000</f>
        <v>165</v>
      </c>
      <c r="K64" s="226"/>
      <c r="L64" s="75"/>
      <c r="M64" s="211"/>
      <c r="N64" s="211"/>
      <c r="O64" s="240"/>
      <c r="P64" s="78"/>
      <c r="Q64" s="207"/>
      <c r="R64" s="239"/>
      <c r="S64" s="208"/>
    </row>
    <row r="65" spans="1:19" s="83" customFormat="1" ht="12.75" customHeight="1">
      <c r="A65" s="103" t="s">
        <v>51</v>
      </c>
      <c r="B65" s="104"/>
      <c r="C65" s="117"/>
      <c r="D65" s="94"/>
      <c r="E65" s="111"/>
      <c r="F65" s="132">
        <f>SUM(F40:F64)</f>
        <v>1837.8899999999999</v>
      </c>
      <c r="G65" s="131"/>
      <c r="H65" s="109">
        <f>$I$38*G65/3000</f>
        <v>0</v>
      </c>
      <c r="I65" s="132"/>
      <c r="J65" s="132">
        <f>SUM(J40:J64)</f>
        <v>576.04</v>
      </c>
      <c r="K65" s="190"/>
      <c r="L65" s="75"/>
      <c r="M65" s="211"/>
      <c r="N65" s="211"/>
      <c r="O65" s="240"/>
      <c r="P65" s="78"/>
      <c r="Q65" s="207"/>
      <c r="R65" s="239"/>
      <c r="S65" s="208"/>
    </row>
    <row r="66" spans="1:19" s="83" customFormat="1" ht="12.75" customHeight="1" thickBot="1">
      <c r="A66" s="137" t="s">
        <v>52</v>
      </c>
      <c r="B66" s="138"/>
      <c r="C66" s="139"/>
      <c r="D66" s="140"/>
      <c r="E66" s="141"/>
      <c r="F66" s="142">
        <v>100</v>
      </c>
      <c r="G66" s="143"/>
      <c r="H66" s="141"/>
      <c r="I66" s="142"/>
      <c r="J66" s="142">
        <v>250</v>
      </c>
      <c r="K66" s="151"/>
      <c r="L66" s="75"/>
      <c r="M66" s="211"/>
      <c r="N66" s="211"/>
      <c r="O66" s="206"/>
      <c r="P66" s="78"/>
      <c r="Q66" s="207"/>
      <c r="R66" s="239"/>
      <c r="S66" s="208"/>
    </row>
    <row r="67" spans="1:19" s="83" customFormat="1" ht="12.75" customHeight="1">
      <c r="A67" s="196" t="s">
        <v>53</v>
      </c>
      <c r="B67" s="197"/>
      <c r="C67" s="198"/>
      <c r="D67" s="199"/>
      <c r="E67" s="200"/>
      <c r="F67" s="201"/>
      <c r="G67" s="201"/>
      <c r="H67" s="201"/>
      <c r="I67" s="201"/>
      <c r="J67" s="201">
        <f>(E38+I38)*3600</f>
        <v>360000</v>
      </c>
      <c r="K67" s="202"/>
      <c r="L67" s="75"/>
      <c r="M67" s="211"/>
      <c r="N67" s="211"/>
      <c r="O67" s="206"/>
      <c r="P67" s="78"/>
      <c r="Q67" s="207"/>
      <c r="R67" s="239"/>
      <c r="S67" s="208"/>
    </row>
    <row r="68" spans="1:19" s="83" customFormat="1" ht="12.75" customHeight="1" thickBot="1">
      <c r="A68" s="145" t="s">
        <v>54</v>
      </c>
      <c r="B68" s="146"/>
      <c r="C68" s="147"/>
      <c r="D68" s="148"/>
      <c r="E68" s="149"/>
      <c r="F68" s="149"/>
      <c r="G68" s="149"/>
      <c r="H68" s="149"/>
      <c r="I68" s="149"/>
      <c r="J68" s="149">
        <f>(F65+F66)*E38+(J65+J66)*I38</f>
        <v>177111.25</v>
      </c>
      <c r="K68" s="151"/>
      <c r="L68" s="75"/>
      <c r="M68" s="211"/>
      <c r="N68" s="211"/>
      <c r="O68" s="240"/>
      <c r="P68" s="78"/>
      <c r="Q68" s="207"/>
      <c r="R68" s="239"/>
      <c r="S68" s="208"/>
    </row>
    <row r="69" spans="1:19" s="83" customFormat="1" ht="12.75" customHeight="1" thickBot="1">
      <c r="A69" s="592" t="s">
        <v>55</v>
      </c>
      <c r="B69" s="593"/>
      <c r="C69" s="624">
        <f>J68/(E38+I38)</f>
        <v>1771.1125</v>
      </c>
      <c r="D69" s="625"/>
      <c r="E69" s="596" t="s">
        <v>56</v>
      </c>
      <c r="F69" s="626"/>
      <c r="G69" s="626"/>
      <c r="H69" s="627"/>
      <c r="I69" s="599">
        <f>C69/3600</f>
        <v>0.49197569444444444</v>
      </c>
      <c r="J69" s="630"/>
      <c r="K69" s="203"/>
      <c r="L69" s="75"/>
      <c r="M69" s="113"/>
      <c r="N69" s="113"/>
      <c r="O69" s="206"/>
      <c r="P69" s="78"/>
      <c r="Q69" s="207"/>
      <c r="R69" s="239"/>
      <c r="S69" s="208"/>
    </row>
    <row r="70" spans="1:19">
      <c r="M70" s="113"/>
      <c r="N70" s="113"/>
      <c r="O70" s="206"/>
      <c r="P70" s="78"/>
      <c r="Q70" s="207"/>
      <c r="R70" s="239"/>
      <c r="S70" s="208"/>
    </row>
    <row r="71" spans="1:19">
      <c r="M71" s="113"/>
      <c r="N71" s="113"/>
      <c r="O71" s="206"/>
      <c r="P71" s="78"/>
      <c r="Q71" s="207"/>
      <c r="R71" s="239"/>
      <c r="S71" s="208"/>
    </row>
    <row r="72" spans="1:19">
      <c r="M72" s="113"/>
      <c r="N72" s="113"/>
      <c r="O72" s="206"/>
      <c r="P72" s="78"/>
      <c r="Q72" s="207"/>
      <c r="R72" s="239"/>
      <c r="S72" s="208"/>
    </row>
    <row r="73" spans="1:19">
      <c r="M73" s="113"/>
      <c r="N73" s="113"/>
      <c r="O73" s="206"/>
      <c r="P73" s="78"/>
      <c r="Q73" s="207"/>
      <c r="R73" s="239"/>
      <c r="S73" s="208"/>
    </row>
    <row r="74" spans="1:19">
      <c r="M74" s="113"/>
      <c r="N74" s="113"/>
      <c r="O74" s="206"/>
      <c r="P74" s="78"/>
      <c r="Q74" s="207"/>
      <c r="R74" s="239"/>
      <c r="S74" s="208"/>
    </row>
    <row r="75" spans="1:19">
      <c r="M75" s="113"/>
      <c r="N75" s="113"/>
      <c r="O75" s="206"/>
      <c r="P75" s="78"/>
      <c r="Q75" s="207"/>
      <c r="R75" s="239"/>
      <c r="S75" s="208"/>
    </row>
    <row r="76" spans="1:19">
      <c r="M76" s="113"/>
      <c r="N76" s="113"/>
      <c r="O76" s="206"/>
      <c r="P76" s="78"/>
      <c r="Q76" s="207"/>
      <c r="R76" s="239"/>
      <c r="S76" s="208"/>
    </row>
    <row r="77" spans="1:19">
      <c r="M77" s="113"/>
      <c r="N77" s="113"/>
      <c r="O77" s="206"/>
      <c r="P77" s="78"/>
      <c r="Q77" s="207"/>
      <c r="R77" s="239"/>
      <c r="S77" s="78"/>
    </row>
    <row r="78" spans="1:19">
      <c r="M78" s="113"/>
      <c r="N78" s="113"/>
      <c r="O78" s="206"/>
      <c r="P78" s="78"/>
      <c r="Q78" s="208"/>
      <c r="R78" s="239"/>
      <c r="S78" s="78"/>
    </row>
  </sheetData>
  <mergeCells count="42">
    <mergeCell ref="N48:O48"/>
    <mergeCell ref="M49:M50"/>
    <mergeCell ref="N49:O50"/>
    <mergeCell ref="A69:B69"/>
    <mergeCell ref="C69:D69"/>
    <mergeCell ref="E69:H69"/>
    <mergeCell ref="I69:J69"/>
    <mergeCell ref="R38:R39"/>
    <mergeCell ref="M42:Q42"/>
    <mergeCell ref="N43:O43"/>
    <mergeCell ref="P43:Q43"/>
    <mergeCell ref="P44:Q46"/>
    <mergeCell ref="N45:O45"/>
    <mergeCell ref="N46:O46"/>
    <mergeCell ref="N44:O44"/>
    <mergeCell ref="K38:K39"/>
    <mergeCell ref="P5:Q5"/>
    <mergeCell ref="R5:R6"/>
    <mergeCell ref="A36:B36"/>
    <mergeCell ref="C36:D36"/>
    <mergeCell ref="E36:H36"/>
    <mergeCell ref="I36:J36"/>
    <mergeCell ref="L36:M36"/>
    <mergeCell ref="O36:P36"/>
    <mergeCell ref="A38:B38"/>
    <mergeCell ref="C38:D38"/>
    <mergeCell ref="E38:F38"/>
    <mergeCell ref="G38:H38"/>
    <mergeCell ref="I38:J38"/>
    <mergeCell ref="N38:O38"/>
    <mergeCell ref="P38:Q38"/>
    <mergeCell ref="A1:Q1"/>
    <mergeCell ref="B3:H3"/>
    <mergeCell ref="A5:B5"/>
    <mergeCell ref="C5:D5"/>
    <mergeCell ref="E5:F5"/>
    <mergeCell ref="G5:H5"/>
    <mergeCell ref="I5:J5"/>
    <mergeCell ref="K5:K6"/>
    <mergeCell ref="L5:M5"/>
    <mergeCell ref="N5:O5"/>
    <mergeCell ref="B2:D2"/>
  </mergeCells>
  <phoneticPr fontId="3" type="noConversion"/>
  <pageMargins left="0.3" right="0.15748031496062992" top="0.31496062992125984" bottom="0.19685039370078741" header="0.27559055118110237" footer="0.15748031496062992"/>
  <pageSetup paperSize="9" scale="97" fitToHeight="0" orientation="landscape" horizontalDpi="4294967293" verticalDpi="4294967293" r:id="rId1"/>
  <headerFooter alignWithMargins="0"/>
  <rowBreaks count="1" manualBreakCount="1">
    <brk id="37" max="17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71"/>
  <sheetViews>
    <sheetView view="pageBreakPreview" topLeftCell="A19" zoomScaleSheetLayoutView="100" workbookViewId="0">
      <selection activeCell="M25" sqref="M25"/>
    </sheetView>
  </sheetViews>
  <sheetFormatPr defaultColWidth="8.88671875" defaultRowHeight="18.75"/>
  <cols>
    <col min="1" max="1" width="11.21875" style="184" customWidth="1"/>
    <col min="2" max="2" width="9.6640625" style="184" customWidth="1"/>
    <col min="3" max="3" width="4.77734375" style="184" customWidth="1"/>
    <col min="4" max="4" width="4.77734375" style="204" customWidth="1"/>
    <col min="5" max="5" width="5.77734375" style="184" customWidth="1"/>
    <col min="6" max="6" width="4.77734375" style="184" customWidth="1"/>
    <col min="7" max="7" width="4.44140625" style="184" customWidth="1"/>
    <col min="8" max="8" width="4.77734375" style="184" customWidth="1"/>
    <col min="9" max="9" width="5.77734375" style="184" customWidth="1"/>
    <col min="10" max="10" width="4.77734375" style="184" customWidth="1"/>
    <col min="11" max="11" width="8.88671875" style="184" customWidth="1"/>
    <col min="12" max="12" width="10.109375" style="75" customWidth="1"/>
    <col min="13" max="13" width="9.6640625" style="75" customWidth="1"/>
    <col min="14" max="17" width="6.21875" style="75" customWidth="1"/>
    <col min="18" max="18" width="8.5546875" style="184" customWidth="1"/>
    <col min="19" max="16384" width="8.88671875" style="75"/>
  </cols>
  <sheetData>
    <row r="1" spans="1:24" ht="21.75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75"/>
    </row>
    <row r="2" spans="1:24" ht="16.5" customHeight="1">
      <c r="A2" s="76" t="s">
        <v>32</v>
      </c>
      <c r="B2" s="572" t="s">
        <v>173</v>
      </c>
      <c r="C2" s="572"/>
      <c r="D2" s="572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7"/>
    </row>
    <row r="3" spans="1:24" ht="16.5" customHeight="1">
      <c r="A3" s="79" t="s">
        <v>33</v>
      </c>
      <c r="B3" s="573">
        <f>'18.02.19'!F3</f>
        <v>43518</v>
      </c>
      <c r="C3" s="573"/>
      <c r="D3" s="573"/>
      <c r="E3" s="573"/>
      <c r="F3" s="573"/>
      <c r="G3" s="573"/>
      <c r="H3" s="77"/>
      <c r="I3" s="77"/>
      <c r="J3" s="77"/>
      <c r="K3" s="77"/>
      <c r="O3" s="80" t="s">
        <v>34</v>
      </c>
      <c r="R3" s="77"/>
    </row>
    <row r="4" spans="1:24" ht="6" customHeight="1" thickBot="1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R4" s="77"/>
    </row>
    <row r="5" spans="1:24" s="83" customFormat="1" ht="12.75" customHeight="1">
      <c r="A5" s="574" t="s">
        <v>35</v>
      </c>
      <c r="B5" s="575"/>
      <c r="C5" s="576" t="s">
        <v>36</v>
      </c>
      <c r="D5" s="642"/>
      <c r="E5" s="578">
        <v>60</v>
      </c>
      <c r="F5" s="643"/>
      <c r="G5" s="580" t="s">
        <v>37</v>
      </c>
      <c r="H5" s="644"/>
      <c r="I5" s="578">
        <v>0</v>
      </c>
      <c r="J5" s="601"/>
      <c r="K5" s="583" t="s">
        <v>38</v>
      </c>
      <c r="L5" s="585" t="s">
        <v>39</v>
      </c>
      <c r="M5" s="586"/>
      <c r="N5" s="587" t="s">
        <v>40</v>
      </c>
      <c r="O5" s="588"/>
      <c r="P5" s="589">
        <v>60</v>
      </c>
      <c r="Q5" s="590"/>
      <c r="R5" s="583" t="s">
        <v>38</v>
      </c>
    </row>
    <row r="6" spans="1:24" s="83" customFormat="1" ht="12.75" customHeight="1" thickBot="1">
      <c r="A6" s="84" t="s">
        <v>41</v>
      </c>
      <c r="B6" s="85" t="s">
        <v>42</v>
      </c>
      <c r="C6" s="88" t="s">
        <v>59</v>
      </c>
      <c r="D6" s="168" t="s">
        <v>44</v>
      </c>
      <c r="E6" s="167" t="s">
        <v>47</v>
      </c>
      <c r="F6" s="243" t="s">
        <v>46</v>
      </c>
      <c r="G6" s="244" t="s">
        <v>59</v>
      </c>
      <c r="H6" s="170" t="s">
        <v>44</v>
      </c>
      <c r="I6" s="167" t="s">
        <v>47</v>
      </c>
      <c r="J6" s="167" t="s">
        <v>46</v>
      </c>
      <c r="K6" s="591"/>
      <c r="L6" s="84" t="s">
        <v>41</v>
      </c>
      <c r="M6" s="85" t="s">
        <v>48</v>
      </c>
      <c r="N6" s="85" t="s">
        <v>43</v>
      </c>
      <c r="O6" s="86" t="s">
        <v>44</v>
      </c>
      <c r="P6" s="85" t="s">
        <v>45</v>
      </c>
      <c r="Q6" s="87" t="s">
        <v>46</v>
      </c>
      <c r="R6" s="591"/>
    </row>
    <row r="7" spans="1:24" s="83" customFormat="1" ht="12.75" customHeight="1">
      <c r="A7" s="91" t="s">
        <v>29</v>
      </c>
      <c r="B7" s="92" t="s">
        <v>49</v>
      </c>
      <c r="C7" s="93">
        <v>70</v>
      </c>
      <c r="D7" s="94">
        <f t="shared" ref="D7:D9" si="0">$E$5*C7/1000</f>
        <v>4.2</v>
      </c>
      <c r="E7" s="95">
        <v>1726</v>
      </c>
      <c r="F7" s="96">
        <f>C7*E7/1000</f>
        <v>120.82</v>
      </c>
      <c r="G7" s="97">
        <v>110</v>
      </c>
      <c r="H7" s="98">
        <f>$I$5*G7/1000</f>
        <v>0</v>
      </c>
      <c r="I7" s="99">
        <f>E7</f>
        <v>1726</v>
      </c>
      <c r="J7" s="100">
        <f>I7*G7/1000</f>
        <v>189.86</v>
      </c>
      <c r="K7" s="101"/>
      <c r="L7" s="91" t="s">
        <v>29</v>
      </c>
      <c r="M7" s="92" t="s">
        <v>49</v>
      </c>
      <c r="N7" s="93">
        <v>70</v>
      </c>
      <c r="O7" s="102">
        <f t="shared" ref="O7:O8" si="1">$P$5*N7/1000</f>
        <v>4.2</v>
      </c>
      <c r="P7" s="95">
        <v>1726</v>
      </c>
      <c r="Q7" s="96">
        <f>N7*P7/1000</f>
        <v>120.82</v>
      </c>
      <c r="R7" s="205"/>
    </row>
    <row r="8" spans="1:24" s="83" customFormat="1" ht="12.75" customHeight="1">
      <c r="A8" s="103"/>
      <c r="B8" s="104" t="s">
        <v>134</v>
      </c>
      <c r="C8" s="105">
        <v>3</v>
      </c>
      <c r="D8" s="94">
        <f t="shared" si="0"/>
        <v>0.18</v>
      </c>
      <c r="E8" s="106">
        <v>2240</v>
      </c>
      <c r="F8" s="107">
        <f>C8*E8/1000</f>
        <v>6.72</v>
      </c>
      <c r="G8" s="108">
        <v>3</v>
      </c>
      <c r="H8" s="109">
        <f>$I$5*G8/1000</f>
        <v>0</v>
      </c>
      <c r="I8" s="110">
        <f>E8</f>
        <v>2240</v>
      </c>
      <c r="J8" s="111">
        <f>I8*G8/1000</f>
        <v>6.72</v>
      </c>
      <c r="K8" s="112"/>
      <c r="L8" s="103"/>
      <c r="M8" s="104" t="s">
        <v>134</v>
      </c>
      <c r="N8" s="105">
        <v>3</v>
      </c>
      <c r="O8" s="102">
        <f t="shared" si="1"/>
        <v>0.18</v>
      </c>
      <c r="P8" s="106">
        <v>2240</v>
      </c>
      <c r="Q8" s="107">
        <f>N8*P8/1000</f>
        <v>6.72</v>
      </c>
      <c r="R8" s="112"/>
    </row>
    <row r="9" spans="1:24" s="83" customFormat="1" ht="12.75" customHeight="1">
      <c r="A9" s="103" t="s">
        <v>175</v>
      </c>
      <c r="B9" s="104" t="s">
        <v>175</v>
      </c>
      <c r="C9" s="105">
        <v>15</v>
      </c>
      <c r="D9" s="94">
        <f t="shared" si="0"/>
        <v>0.9</v>
      </c>
      <c r="E9" s="116">
        <v>3320</v>
      </c>
      <c r="F9" s="107">
        <f t="shared" ref="F9:F25" si="2">C9*E9/1000</f>
        <v>49.8</v>
      </c>
      <c r="G9" s="108">
        <v>3</v>
      </c>
      <c r="H9" s="109">
        <f>$I$5*G9/1000</f>
        <v>0</v>
      </c>
      <c r="I9" s="110">
        <f>E9</f>
        <v>3320</v>
      </c>
      <c r="J9" s="111">
        <f>I9*G9/1000</f>
        <v>9.9600000000000009</v>
      </c>
      <c r="K9" s="112"/>
      <c r="L9" s="103" t="s">
        <v>175</v>
      </c>
      <c r="M9" s="104" t="s">
        <v>175</v>
      </c>
      <c r="N9" s="105">
        <v>15</v>
      </c>
      <c r="O9" s="94">
        <f t="shared" ref="O9" si="3">$E$5*N9/1000</f>
        <v>0.9</v>
      </c>
      <c r="P9" s="116">
        <v>3320</v>
      </c>
      <c r="Q9" s="107">
        <f>N9*P9/1000</f>
        <v>49.8</v>
      </c>
      <c r="R9" s="112"/>
    </row>
    <row r="10" spans="1:24" s="83" customFormat="1" ht="12.75" customHeight="1">
      <c r="A10" s="103"/>
      <c r="B10" s="104"/>
      <c r="C10" s="105"/>
      <c r="D10" s="94">
        <f>$E$5*C10/1000</f>
        <v>0</v>
      </c>
      <c r="E10" s="116"/>
      <c r="F10" s="107">
        <f t="shared" si="2"/>
        <v>0</v>
      </c>
      <c r="G10" s="108"/>
      <c r="H10" s="109">
        <f>$I$5*G10/1000</f>
        <v>0</v>
      </c>
      <c r="I10" s="116">
        <f>E10</f>
        <v>0</v>
      </c>
      <c r="J10" s="111">
        <f>I10*G10/1000</f>
        <v>0</v>
      </c>
      <c r="K10" s="112"/>
      <c r="L10" s="103"/>
      <c r="M10" s="104"/>
      <c r="N10" s="117"/>
      <c r="O10" s="102">
        <f t="shared" ref="O10:O25" si="4">$P$5*N10/1000</f>
        <v>0</v>
      </c>
      <c r="P10" s="111"/>
      <c r="Q10" s="111">
        <f>N10*P10/1000</f>
        <v>0</v>
      </c>
      <c r="R10" s="112"/>
    </row>
    <row r="11" spans="1:24" s="83" customFormat="1" ht="12.75" customHeight="1">
      <c r="A11" s="103" t="s">
        <v>508</v>
      </c>
      <c r="B11" s="104" t="s">
        <v>295</v>
      </c>
      <c r="C11" s="105">
        <v>8</v>
      </c>
      <c r="D11" s="94">
        <f t="shared" ref="D11:D17" si="5">$E$5*C11/1000</f>
        <v>0.48</v>
      </c>
      <c r="E11" s="116">
        <v>10050</v>
      </c>
      <c r="F11" s="107">
        <f t="shared" si="2"/>
        <v>80.400000000000006</v>
      </c>
      <c r="G11" s="108"/>
      <c r="H11" s="109">
        <f t="shared" ref="H11:H24" si="6">$I$5*G11/1000</f>
        <v>0</v>
      </c>
      <c r="I11" s="116">
        <f t="shared" ref="I11:I24" si="7">E11</f>
        <v>10050</v>
      </c>
      <c r="J11" s="111">
        <f t="shared" ref="J11:J24" si="8">I11*G11/1000</f>
        <v>0</v>
      </c>
      <c r="K11" s="112"/>
      <c r="L11" s="103" t="s">
        <v>521</v>
      </c>
      <c r="M11" s="104" t="s">
        <v>522</v>
      </c>
      <c r="N11" s="117">
        <v>34</v>
      </c>
      <c r="O11" s="102">
        <f t="shared" ref="O11:O15" si="9">$P$5*N11/1000</f>
        <v>2.04</v>
      </c>
      <c r="P11" s="111">
        <v>8960</v>
      </c>
      <c r="Q11" s="111">
        <f t="shared" ref="Q11:Q15" si="10">N11*P11/1000</f>
        <v>304.64</v>
      </c>
      <c r="R11" s="112"/>
      <c r="X11" s="245"/>
    </row>
    <row r="12" spans="1:24" s="83" customFormat="1" ht="12.75" customHeight="1">
      <c r="A12" s="103"/>
      <c r="B12" s="104" t="s">
        <v>509</v>
      </c>
      <c r="C12" s="117">
        <v>34</v>
      </c>
      <c r="D12" s="94">
        <f t="shared" si="5"/>
        <v>2.04</v>
      </c>
      <c r="E12" s="111">
        <v>1620</v>
      </c>
      <c r="F12" s="107">
        <f t="shared" si="2"/>
        <v>55.08</v>
      </c>
      <c r="G12" s="396"/>
      <c r="H12" s="395">
        <f t="shared" si="6"/>
        <v>0</v>
      </c>
      <c r="I12" s="116">
        <f t="shared" si="7"/>
        <v>1620</v>
      </c>
      <c r="J12" s="111">
        <f t="shared" si="8"/>
        <v>0</v>
      </c>
      <c r="K12" s="112"/>
      <c r="L12" s="103"/>
      <c r="M12" s="104" t="s">
        <v>523</v>
      </c>
      <c r="N12" s="117">
        <v>34</v>
      </c>
      <c r="O12" s="102">
        <f t="shared" si="9"/>
        <v>2.04</v>
      </c>
      <c r="P12" s="111">
        <v>1620</v>
      </c>
      <c r="Q12" s="111">
        <f t="shared" si="10"/>
        <v>55.08</v>
      </c>
      <c r="R12" s="112"/>
      <c r="X12" s="245"/>
    </row>
    <row r="13" spans="1:24" s="83" customFormat="1" ht="12.75" customHeight="1">
      <c r="A13" s="103"/>
      <c r="B13" s="104"/>
      <c r="C13" s="117">
        <v>100</v>
      </c>
      <c r="D13" s="94">
        <f>$E$5*C13/3000</f>
        <v>2</v>
      </c>
      <c r="E13" s="111"/>
      <c r="F13" s="107">
        <f>C13*E13/3000</f>
        <v>0</v>
      </c>
      <c r="G13" s="397"/>
      <c r="H13" s="395">
        <f t="shared" si="6"/>
        <v>0</v>
      </c>
      <c r="I13" s="116">
        <f t="shared" si="7"/>
        <v>0</v>
      </c>
      <c r="J13" s="111">
        <f t="shared" si="8"/>
        <v>0</v>
      </c>
      <c r="K13" s="112"/>
      <c r="L13" s="103"/>
      <c r="M13" s="104"/>
      <c r="N13" s="117">
        <v>16</v>
      </c>
      <c r="O13" s="102">
        <f t="shared" si="9"/>
        <v>0.96</v>
      </c>
      <c r="P13" s="111"/>
      <c r="Q13" s="111">
        <f t="shared" si="10"/>
        <v>0</v>
      </c>
      <c r="R13" s="112"/>
      <c r="X13" s="245"/>
    </row>
    <row r="14" spans="1:24" s="83" customFormat="1" ht="12.75" customHeight="1">
      <c r="A14" s="103" t="s">
        <v>510</v>
      </c>
      <c r="B14" s="104" t="s">
        <v>511</v>
      </c>
      <c r="C14" s="105">
        <v>50</v>
      </c>
      <c r="D14" s="94">
        <f t="shared" si="5"/>
        <v>3</v>
      </c>
      <c r="E14" s="111">
        <v>4100</v>
      </c>
      <c r="F14" s="107">
        <f t="shared" si="2"/>
        <v>205</v>
      </c>
      <c r="G14" s="398"/>
      <c r="H14" s="395">
        <f t="shared" si="6"/>
        <v>0</v>
      </c>
      <c r="I14" s="116">
        <f t="shared" si="7"/>
        <v>4100</v>
      </c>
      <c r="J14" s="111">
        <f t="shared" si="8"/>
        <v>0</v>
      </c>
      <c r="K14" s="112"/>
      <c r="L14" s="103"/>
      <c r="M14" s="104"/>
      <c r="N14" s="117"/>
      <c r="O14" s="102">
        <f t="shared" si="9"/>
        <v>0</v>
      </c>
      <c r="P14" s="111"/>
      <c r="Q14" s="111">
        <f t="shared" si="10"/>
        <v>0</v>
      </c>
      <c r="R14" s="112"/>
    </row>
    <row r="15" spans="1:24" s="83" customFormat="1" ht="12.75" customHeight="1">
      <c r="A15" s="103"/>
      <c r="B15" s="104" t="s">
        <v>493</v>
      </c>
      <c r="C15" s="105">
        <v>4</v>
      </c>
      <c r="D15" s="94">
        <f t="shared" ref="D15:D16" si="11">$E$5*C15/1000</f>
        <v>0.24</v>
      </c>
      <c r="E15" s="116">
        <v>3540</v>
      </c>
      <c r="F15" s="107">
        <f t="shared" ref="F15:F16" si="12">C15*E15/1000</f>
        <v>14.16</v>
      </c>
      <c r="G15" s="108"/>
      <c r="H15" s="109">
        <f t="shared" si="6"/>
        <v>0</v>
      </c>
      <c r="I15" s="116">
        <f t="shared" si="7"/>
        <v>3540</v>
      </c>
      <c r="J15" s="111">
        <f t="shared" si="8"/>
        <v>0</v>
      </c>
      <c r="K15" s="112"/>
      <c r="L15" s="103" t="s">
        <v>383</v>
      </c>
      <c r="M15" s="104" t="s">
        <v>329</v>
      </c>
      <c r="N15" s="191">
        <v>50</v>
      </c>
      <c r="O15" s="102">
        <f t="shared" si="9"/>
        <v>3</v>
      </c>
      <c r="P15" s="111">
        <v>8290</v>
      </c>
      <c r="Q15" s="111">
        <f t="shared" si="10"/>
        <v>414.5</v>
      </c>
      <c r="R15" s="112"/>
    </row>
    <row r="16" spans="1:24" s="83" customFormat="1" ht="12.75" customHeight="1">
      <c r="A16" s="103"/>
      <c r="B16" s="104"/>
      <c r="C16" s="105"/>
      <c r="D16" s="94">
        <f t="shared" si="11"/>
        <v>0</v>
      </c>
      <c r="E16" s="116"/>
      <c r="F16" s="107">
        <f t="shared" si="12"/>
        <v>0</v>
      </c>
      <c r="G16" s="108"/>
      <c r="H16" s="109">
        <f t="shared" si="6"/>
        <v>0</v>
      </c>
      <c r="I16" s="116">
        <f t="shared" si="7"/>
        <v>0</v>
      </c>
      <c r="J16" s="111">
        <f t="shared" si="8"/>
        <v>0</v>
      </c>
      <c r="K16" s="112"/>
      <c r="L16" s="103"/>
      <c r="M16" s="104" t="s">
        <v>524</v>
      </c>
      <c r="N16" s="191">
        <v>40</v>
      </c>
      <c r="O16" s="102">
        <f t="shared" si="4"/>
        <v>2.4</v>
      </c>
      <c r="P16" s="111">
        <v>2360</v>
      </c>
      <c r="Q16" s="111">
        <f t="shared" ref="Q16:Q25" si="13">N16*P16/1000</f>
        <v>94.4</v>
      </c>
      <c r="R16" s="112"/>
      <c r="X16" s="245"/>
    </row>
    <row r="17" spans="1:25" s="83" customFormat="1" ht="12.75" customHeight="1">
      <c r="A17" s="103"/>
      <c r="B17" s="104"/>
      <c r="C17" s="105"/>
      <c r="D17" s="94">
        <f t="shared" si="5"/>
        <v>0</v>
      </c>
      <c r="E17" s="116"/>
      <c r="F17" s="107">
        <f t="shared" si="2"/>
        <v>0</v>
      </c>
      <c r="G17" s="108"/>
      <c r="H17" s="109">
        <f t="shared" ref="H17:H20" si="14">$I$5*G17/1000</f>
        <v>0</v>
      </c>
      <c r="I17" s="116">
        <f t="shared" ref="I17:I20" si="15">E17</f>
        <v>0</v>
      </c>
      <c r="J17" s="111">
        <f t="shared" ref="J17:J20" si="16">I17*G17/1000</f>
        <v>0</v>
      </c>
      <c r="K17" s="112"/>
      <c r="L17" s="103"/>
      <c r="M17" s="104" t="s">
        <v>487</v>
      </c>
      <c r="N17" s="117">
        <v>13</v>
      </c>
      <c r="O17" s="102">
        <f t="shared" si="4"/>
        <v>0.78</v>
      </c>
      <c r="P17" s="111">
        <v>1620</v>
      </c>
      <c r="Q17" s="111">
        <f t="shared" si="13"/>
        <v>21.06</v>
      </c>
      <c r="R17" s="112"/>
      <c r="X17" s="245"/>
    </row>
    <row r="18" spans="1:25" s="83" customFormat="1" ht="12.75" customHeight="1">
      <c r="A18" s="364"/>
      <c r="B18" s="104"/>
      <c r="C18" s="105"/>
      <c r="D18" s="94">
        <f t="shared" ref="D18:D20" si="17">$E$5*C18/1000</f>
        <v>0</v>
      </c>
      <c r="E18" s="116"/>
      <c r="F18" s="107">
        <f t="shared" si="2"/>
        <v>0</v>
      </c>
      <c r="G18" s="108"/>
      <c r="H18" s="109">
        <f t="shared" si="14"/>
        <v>0</v>
      </c>
      <c r="I18" s="116">
        <f t="shared" si="15"/>
        <v>0</v>
      </c>
      <c r="J18" s="111">
        <f t="shared" si="16"/>
        <v>0</v>
      </c>
      <c r="K18" s="112"/>
      <c r="L18" s="125"/>
      <c r="M18" s="126"/>
      <c r="N18" s="191">
        <v>33</v>
      </c>
      <c r="O18" s="102">
        <f t="shared" ref="O18:O22" si="18">$P$5*N18/1000</f>
        <v>1.98</v>
      </c>
      <c r="P18" s="192"/>
      <c r="Q18" s="111">
        <f t="shared" ref="Q18:Q22" si="19">N18*P18/1000</f>
        <v>0</v>
      </c>
      <c r="R18" s="112"/>
      <c r="X18" s="245"/>
    </row>
    <row r="19" spans="1:25" s="83" customFormat="1" ht="12.75" customHeight="1">
      <c r="A19" s="103"/>
      <c r="B19" s="104"/>
      <c r="C19" s="105"/>
      <c r="D19" s="94">
        <f t="shared" si="17"/>
        <v>0</v>
      </c>
      <c r="E19" s="116"/>
      <c r="F19" s="107">
        <f t="shared" si="2"/>
        <v>0</v>
      </c>
      <c r="G19" s="108"/>
      <c r="H19" s="109">
        <f t="shared" si="14"/>
        <v>0</v>
      </c>
      <c r="I19" s="110">
        <f t="shared" si="15"/>
        <v>0</v>
      </c>
      <c r="J19" s="111">
        <f t="shared" si="16"/>
        <v>0</v>
      </c>
      <c r="K19" s="112"/>
      <c r="L19" s="125"/>
      <c r="M19" s="126"/>
      <c r="N19" s="191">
        <v>5</v>
      </c>
      <c r="O19" s="102">
        <f t="shared" si="18"/>
        <v>0.3</v>
      </c>
      <c r="P19" s="192"/>
      <c r="Q19" s="111">
        <f t="shared" si="19"/>
        <v>0</v>
      </c>
      <c r="R19" s="112"/>
    </row>
    <row r="20" spans="1:25" s="83" customFormat="1" ht="12.75" customHeight="1">
      <c r="A20" s="125"/>
      <c r="B20" s="126"/>
      <c r="C20" s="191"/>
      <c r="D20" s="94">
        <f t="shared" si="17"/>
        <v>0</v>
      </c>
      <c r="E20" s="192"/>
      <c r="F20" s="224">
        <f t="shared" si="2"/>
        <v>0</v>
      </c>
      <c r="G20" s="108"/>
      <c r="H20" s="109">
        <f t="shared" si="14"/>
        <v>0</v>
      </c>
      <c r="I20" s="110">
        <f t="shared" si="15"/>
        <v>0</v>
      </c>
      <c r="J20" s="111">
        <f t="shared" si="16"/>
        <v>0</v>
      </c>
      <c r="K20" s="112"/>
      <c r="L20" s="125" t="s">
        <v>217</v>
      </c>
      <c r="M20" s="126" t="s">
        <v>278</v>
      </c>
      <c r="N20" s="191">
        <v>50</v>
      </c>
      <c r="O20" s="102">
        <f t="shared" si="18"/>
        <v>3</v>
      </c>
      <c r="P20" s="192">
        <v>3110</v>
      </c>
      <c r="Q20" s="111">
        <f t="shared" si="19"/>
        <v>155.5</v>
      </c>
      <c r="R20" s="112"/>
      <c r="S20" s="246"/>
      <c r="T20" s="90"/>
      <c r="U20" s="90"/>
      <c r="V20" s="90"/>
      <c r="W20" s="90"/>
      <c r="X20" s="90"/>
      <c r="Y20" s="90"/>
    </row>
    <row r="21" spans="1:25" s="83" customFormat="1" ht="12.75" customHeight="1">
      <c r="A21" s="365" t="s">
        <v>486</v>
      </c>
      <c r="B21" s="126"/>
      <c r="C21" s="191"/>
      <c r="D21" s="94">
        <f t="shared" ref="D21:D22" si="20">$E$5*C21/1000</f>
        <v>0</v>
      </c>
      <c r="E21" s="192"/>
      <c r="F21" s="193">
        <f t="shared" si="2"/>
        <v>0</v>
      </c>
      <c r="G21" s="108"/>
      <c r="H21" s="109">
        <f t="shared" si="6"/>
        <v>0</v>
      </c>
      <c r="I21" s="116">
        <f t="shared" si="7"/>
        <v>0</v>
      </c>
      <c r="J21" s="111">
        <f t="shared" si="8"/>
        <v>0</v>
      </c>
      <c r="K21" s="112"/>
      <c r="L21" s="125"/>
      <c r="M21" s="126" t="s">
        <v>487</v>
      </c>
      <c r="N21" s="191">
        <v>9</v>
      </c>
      <c r="O21" s="102">
        <f t="shared" si="18"/>
        <v>0.54</v>
      </c>
      <c r="P21" s="192">
        <v>1620</v>
      </c>
      <c r="Q21" s="111">
        <f t="shared" si="19"/>
        <v>14.58</v>
      </c>
      <c r="R21" s="112"/>
      <c r="S21" s="247"/>
      <c r="T21" s="212"/>
      <c r="U21" s="115"/>
      <c r="V21" s="185"/>
      <c r="W21" s="208"/>
      <c r="X21" s="208"/>
      <c r="Y21" s="248"/>
    </row>
    <row r="22" spans="1:25" s="83" customFormat="1" ht="12.75" customHeight="1">
      <c r="A22" s="125" t="s">
        <v>203</v>
      </c>
      <c r="B22" s="126"/>
      <c r="C22" s="191"/>
      <c r="D22" s="94">
        <f t="shared" si="20"/>
        <v>0</v>
      </c>
      <c r="E22" s="192"/>
      <c r="F22" s="224"/>
      <c r="G22" s="108"/>
      <c r="H22" s="109">
        <f t="shared" si="6"/>
        <v>0</v>
      </c>
      <c r="I22" s="110">
        <f t="shared" si="7"/>
        <v>0</v>
      </c>
      <c r="J22" s="111">
        <f t="shared" si="8"/>
        <v>0</v>
      </c>
      <c r="K22" s="112"/>
      <c r="L22" s="125"/>
      <c r="M22" s="126"/>
      <c r="N22" s="191"/>
      <c r="O22" s="102">
        <f t="shared" si="18"/>
        <v>0</v>
      </c>
      <c r="P22" s="192"/>
      <c r="Q22" s="111">
        <f t="shared" si="19"/>
        <v>0</v>
      </c>
      <c r="R22" s="112"/>
      <c r="S22" s="247"/>
      <c r="T22" s="212"/>
      <c r="U22" s="115"/>
      <c r="V22" s="185"/>
      <c r="W22" s="208"/>
      <c r="X22" s="208"/>
      <c r="Y22" s="248"/>
    </row>
    <row r="23" spans="1:25" s="83" customFormat="1" ht="12.75" customHeight="1">
      <c r="A23" s="103" t="s">
        <v>180</v>
      </c>
      <c r="B23" s="104"/>
      <c r="C23" s="105">
        <v>50</v>
      </c>
      <c r="D23" s="94">
        <f>$E$5*C23/1000</f>
        <v>3</v>
      </c>
      <c r="E23" s="116">
        <v>790</v>
      </c>
      <c r="F23" s="107">
        <f t="shared" ref="F23" si="21">C23*E23/1000</f>
        <v>39.5</v>
      </c>
      <c r="G23" s="108"/>
      <c r="H23" s="109">
        <f t="shared" si="6"/>
        <v>0</v>
      </c>
      <c r="I23" s="110">
        <f t="shared" si="7"/>
        <v>790</v>
      </c>
      <c r="J23" s="111">
        <f t="shared" si="8"/>
        <v>0</v>
      </c>
      <c r="K23" s="112"/>
      <c r="L23" s="125"/>
      <c r="M23" s="126"/>
      <c r="N23" s="191"/>
      <c r="O23" s="102">
        <f t="shared" si="4"/>
        <v>0</v>
      </c>
      <c r="P23" s="192"/>
      <c r="Q23" s="111">
        <f t="shared" si="13"/>
        <v>0</v>
      </c>
      <c r="R23" s="112"/>
      <c r="S23" s="247"/>
      <c r="T23" s="212"/>
      <c r="U23" s="115"/>
      <c r="V23" s="185"/>
      <c r="W23" s="208"/>
      <c r="X23" s="208"/>
      <c r="Y23" s="90"/>
    </row>
    <row r="24" spans="1:25" s="83" customFormat="1" ht="12.75" customHeight="1">
      <c r="A24" s="125" t="s">
        <v>179</v>
      </c>
      <c r="B24" s="126"/>
      <c r="C24" s="191">
        <v>6</v>
      </c>
      <c r="D24" s="94">
        <f>$E$5*C24/1000</f>
        <v>0.36</v>
      </c>
      <c r="E24" s="192">
        <v>11240</v>
      </c>
      <c r="F24" s="378">
        <f t="shared" si="2"/>
        <v>67.44</v>
      </c>
      <c r="G24" s="379"/>
      <c r="H24" s="376">
        <f t="shared" si="6"/>
        <v>0</v>
      </c>
      <c r="I24" s="377">
        <f t="shared" si="7"/>
        <v>11240</v>
      </c>
      <c r="J24" s="380">
        <f t="shared" si="8"/>
        <v>0</v>
      </c>
      <c r="K24" s="381"/>
      <c r="L24" s="217"/>
      <c r="M24" s="218"/>
      <c r="N24" s="436"/>
      <c r="O24" s="102">
        <f t="shared" si="4"/>
        <v>0</v>
      </c>
      <c r="P24" s="223"/>
      <c r="Q24" s="111">
        <f t="shared" si="13"/>
        <v>0</v>
      </c>
      <c r="R24" s="214"/>
      <c r="S24" s="247"/>
      <c r="T24" s="212"/>
      <c r="U24" s="115"/>
      <c r="V24" s="185"/>
      <c r="W24" s="208"/>
      <c r="X24" s="208"/>
      <c r="Y24" s="90"/>
    </row>
    <row r="25" spans="1:25" s="83" customFormat="1" ht="12.75" customHeight="1">
      <c r="A25" s="373" t="s">
        <v>330</v>
      </c>
      <c r="B25" s="374"/>
      <c r="C25" s="375">
        <v>1000</v>
      </c>
      <c r="D25" s="376">
        <f t="shared" ref="D25" si="22">$E$5*C25/1000</f>
        <v>60</v>
      </c>
      <c r="E25" s="377">
        <v>240</v>
      </c>
      <c r="F25" s="378">
        <f t="shared" si="2"/>
        <v>240</v>
      </c>
      <c r="G25" s="379"/>
      <c r="H25" s="376">
        <f t="shared" ref="H25" si="23">$I$5*G25/1000</f>
        <v>0</v>
      </c>
      <c r="I25" s="377">
        <f t="shared" ref="I25:I27" si="24">E25</f>
        <v>240</v>
      </c>
      <c r="J25" s="380">
        <f t="shared" ref="J25" si="25">I25*G25/1000</f>
        <v>0</v>
      </c>
      <c r="K25" s="381"/>
      <c r="L25" s="217"/>
      <c r="M25" s="218"/>
      <c r="N25" s="219"/>
      <c r="O25" s="102">
        <f t="shared" si="4"/>
        <v>0</v>
      </c>
      <c r="P25" s="106"/>
      <c r="Q25" s="111">
        <f t="shared" si="13"/>
        <v>0</v>
      </c>
      <c r="R25" s="214"/>
      <c r="S25" s="246"/>
      <c r="T25" s="90"/>
      <c r="U25" s="90"/>
      <c r="V25" s="90"/>
      <c r="W25" s="90"/>
      <c r="X25" s="249"/>
      <c r="Y25" s="90"/>
    </row>
    <row r="26" spans="1:25" s="83" customFormat="1" ht="12.75" customHeight="1">
      <c r="A26" s="490" t="s">
        <v>221</v>
      </c>
      <c r="B26" s="491"/>
      <c r="C26" s="492">
        <v>20</v>
      </c>
      <c r="D26" s="493">
        <f t="shared" ref="D26" si="26">$E$5*C26/1000</f>
        <v>1.2</v>
      </c>
      <c r="E26" s="494">
        <v>2100</v>
      </c>
      <c r="F26" s="495">
        <f>C26*E26/1000</f>
        <v>42</v>
      </c>
      <c r="G26" s="496"/>
      <c r="H26" s="497"/>
      <c r="I26" s="498">
        <f t="shared" si="24"/>
        <v>2100</v>
      </c>
      <c r="J26" s="499"/>
      <c r="K26" s="500"/>
      <c r="L26" s="103" t="s">
        <v>203</v>
      </c>
      <c r="M26" s="104"/>
      <c r="N26" s="105"/>
      <c r="O26" s="102">
        <f t="shared" ref="O26:O28" si="27">$P$5*N26/1000</f>
        <v>0</v>
      </c>
      <c r="P26" s="116"/>
      <c r="Q26" s="107">
        <f>N26*P26/450</f>
        <v>0</v>
      </c>
      <c r="R26" s="214"/>
      <c r="S26" s="246"/>
      <c r="T26" s="90"/>
      <c r="U26" s="90"/>
      <c r="V26" s="90"/>
      <c r="W26" s="90"/>
      <c r="X26" s="249"/>
      <c r="Y26" s="90"/>
    </row>
    <row r="27" spans="1:25" s="83" customFormat="1" ht="12.75" customHeight="1">
      <c r="A27" s="501" t="s">
        <v>344</v>
      </c>
      <c r="B27" s="491" t="s">
        <v>344</v>
      </c>
      <c r="C27" s="492">
        <v>50</v>
      </c>
      <c r="D27" s="493">
        <f>$E$5*C27/1000</f>
        <v>3</v>
      </c>
      <c r="E27" s="502">
        <v>4120</v>
      </c>
      <c r="F27" s="495">
        <f>C27*E27/1000</f>
        <v>206</v>
      </c>
      <c r="G27" s="496"/>
      <c r="H27" s="497">
        <f t="shared" ref="H27" si="28">$I$5*G27/1000</f>
        <v>0</v>
      </c>
      <c r="I27" s="498">
        <f t="shared" si="24"/>
        <v>4120</v>
      </c>
      <c r="J27" s="499">
        <f>I27*G27/1000</f>
        <v>0</v>
      </c>
      <c r="K27" s="503"/>
      <c r="L27" s="103" t="s">
        <v>204</v>
      </c>
      <c r="M27" s="104" t="s">
        <v>205</v>
      </c>
      <c r="N27" s="105">
        <v>32</v>
      </c>
      <c r="O27" s="102">
        <f t="shared" si="27"/>
        <v>1.92</v>
      </c>
      <c r="P27" s="106">
        <v>2100</v>
      </c>
      <c r="Q27" s="220">
        <f>N27*P27/1000</f>
        <v>67.2</v>
      </c>
      <c r="R27" s="460"/>
      <c r="S27" s="247"/>
      <c r="T27" s="212"/>
      <c r="U27" s="115"/>
      <c r="V27" s="185"/>
      <c r="W27" s="208"/>
      <c r="X27" s="208"/>
      <c r="Y27" s="90"/>
    </row>
    <row r="28" spans="1:25" s="83" customFormat="1" ht="12.75" customHeight="1">
      <c r="A28" s="501"/>
      <c r="B28" s="491"/>
      <c r="C28" s="504">
        <v>23</v>
      </c>
      <c r="D28" s="493">
        <f>$E$5*C28/1000</f>
        <v>1.38</v>
      </c>
      <c r="E28" s="502"/>
      <c r="F28" s="495">
        <f>C28*E28/1000</f>
        <v>0</v>
      </c>
      <c r="G28" s="496"/>
      <c r="H28" s="497"/>
      <c r="I28" s="498"/>
      <c r="J28" s="499">
        <f t="shared" ref="J28" si="29">I28*G28/1000</f>
        <v>0</v>
      </c>
      <c r="K28" s="500"/>
      <c r="L28" s="217"/>
      <c r="M28" s="218" t="s">
        <v>197</v>
      </c>
      <c r="N28" s="219"/>
      <c r="O28" s="216">
        <f t="shared" si="27"/>
        <v>0</v>
      </c>
      <c r="P28" s="106"/>
      <c r="Q28" s="220">
        <f>N28*P28/1000</f>
        <v>0</v>
      </c>
      <c r="R28" s="214"/>
      <c r="X28" s="245"/>
    </row>
    <row r="29" spans="1:25" s="83" customFormat="1" ht="12.75" customHeight="1">
      <c r="A29" s="125" t="s">
        <v>412</v>
      </c>
      <c r="B29" s="126" t="s">
        <v>412</v>
      </c>
      <c r="C29" s="191">
        <v>30</v>
      </c>
      <c r="D29" s="94">
        <f>50*C29/1000</f>
        <v>1.5</v>
      </c>
      <c r="E29" s="192">
        <v>2790</v>
      </c>
      <c r="F29" s="224">
        <f t="shared" ref="F29:F30" si="30">C29*E29/1000</f>
        <v>83.7</v>
      </c>
      <c r="G29" s="389"/>
      <c r="H29" s="94"/>
      <c r="I29" s="128"/>
      <c r="J29" s="128"/>
      <c r="K29" s="226"/>
      <c r="L29" s="125" t="s">
        <v>30</v>
      </c>
      <c r="M29" s="126" t="s">
        <v>30</v>
      </c>
      <c r="N29" s="191">
        <v>30</v>
      </c>
      <c r="O29" s="94">
        <f>50*N29/1000</f>
        <v>1.5</v>
      </c>
      <c r="P29" s="192">
        <v>2790</v>
      </c>
      <c r="Q29" s="220">
        <f>N29*P29/1000</f>
        <v>83.7</v>
      </c>
      <c r="R29" s="112"/>
      <c r="X29" s="245"/>
    </row>
    <row r="30" spans="1:25" s="83" customFormat="1" ht="12.75" customHeight="1">
      <c r="A30" s="125" t="s">
        <v>154</v>
      </c>
      <c r="B30" s="126" t="s">
        <v>154</v>
      </c>
      <c r="C30" s="191">
        <v>24</v>
      </c>
      <c r="D30" s="94">
        <f t="shared" ref="D30" si="31">$E$5*C30/1000</f>
        <v>1.44</v>
      </c>
      <c r="E30" s="192">
        <v>2150</v>
      </c>
      <c r="F30" s="224">
        <f t="shared" si="30"/>
        <v>51.6</v>
      </c>
      <c r="G30" s="108">
        <v>80</v>
      </c>
      <c r="H30" s="109">
        <f t="shared" ref="H30:H31" si="32">$I$5*G30/1000</f>
        <v>0</v>
      </c>
      <c r="I30" s="111">
        <v>3300</v>
      </c>
      <c r="J30" s="111">
        <f>I30*G30/1000</f>
        <v>264</v>
      </c>
      <c r="K30" s="190"/>
      <c r="L30" s="103" t="s">
        <v>412</v>
      </c>
      <c r="M30" s="104" t="s">
        <v>412</v>
      </c>
      <c r="N30" s="117">
        <v>20</v>
      </c>
      <c r="O30" s="102">
        <f>P5*N30/1000</f>
        <v>1.2</v>
      </c>
      <c r="P30" s="111">
        <v>3300</v>
      </c>
      <c r="Q30" s="111">
        <f>N30*P30/1000</f>
        <v>66</v>
      </c>
      <c r="R30" s="112"/>
      <c r="X30" s="245"/>
    </row>
    <row r="31" spans="1:25" s="83" customFormat="1" ht="12.75" customHeight="1">
      <c r="A31" s="103" t="s">
        <v>51</v>
      </c>
      <c r="B31" s="104"/>
      <c r="C31" s="117"/>
      <c r="D31" s="94"/>
      <c r="E31" s="111"/>
      <c r="F31" s="132">
        <f>SUM(F7:F30)</f>
        <v>1262.2199999999998</v>
      </c>
      <c r="G31" s="131"/>
      <c r="H31" s="109">
        <f t="shared" si="32"/>
        <v>0</v>
      </c>
      <c r="I31" s="110"/>
      <c r="J31" s="132">
        <f>SUM(J7:J30)</f>
        <v>470.54</v>
      </c>
      <c r="K31" s="190"/>
      <c r="L31" s="134" t="s">
        <v>51</v>
      </c>
      <c r="M31" s="135"/>
      <c r="N31" s="136"/>
      <c r="O31" s="102"/>
      <c r="P31" s="111"/>
      <c r="Q31" s="107">
        <f>SUM(Q7:Q30)</f>
        <v>1454</v>
      </c>
      <c r="R31" s="112"/>
      <c r="X31" s="245"/>
    </row>
    <row r="32" spans="1:25" s="83" customFormat="1" ht="12.75" customHeight="1" thickBot="1">
      <c r="A32" s="137" t="s">
        <v>52</v>
      </c>
      <c r="B32" s="138"/>
      <c r="C32" s="139"/>
      <c r="D32" s="140"/>
      <c r="E32" s="141"/>
      <c r="F32" s="142">
        <v>200</v>
      </c>
      <c r="G32" s="143"/>
      <c r="H32" s="141"/>
      <c r="I32" s="142"/>
      <c r="J32" s="142">
        <v>250</v>
      </c>
      <c r="K32" s="195"/>
      <c r="L32" s="145" t="s">
        <v>52</v>
      </c>
      <c r="M32" s="146"/>
      <c r="N32" s="147"/>
      <c r="O32" s="148"/>
      <c r="P32" s="149"/>
      <c r="Q32" s="150">
        <v>200</v>
      </c>
      <c r="R32" s="151"/>
    </row>
    <row r="33" spans="1:18" s="83" customFormat="1" ht="12.75" customHeight="1">
      <c r="A33" s="152" t="s">
        <v>53</v>
      </c>
      <c r="B33" s="153"/>
      <c r="C33" s="154"/>
      <c r="D33" s="155"/>
      <c r="E33" s="156"/>
      <c r="F33" s="157"/>
      <c r="G33" s="158"/>
      <c r="H33" s="158"/>
      <c r="I33" s="158"/>
      <c r="J33" s="158">
        <f>(E5+I5)*3600</f>
        <v>216000</v>
      </c>
      <c r="K33" s="159"/>
      <c r="L33" s="152" t="s">
        <v>53</v>
      </c>
      <c r="M33" s="153"/>
      <c r="N33" s="154"/>
      <c r="O33" s="155"/>
      <c r="P33" s="156"/>
      <c r="Q33" s="157">
        <f>P5*3600</f>
        <v>216000</v>
      </c>
      <c r="R33" s="159"/>
    </row>
    <row r="34" spans="1:18" s="83" customFormat="1" ht="12.75" customHeight="1" thickBot="1">
      <c r="A34" s="145" t="s">
        <v>54</v>
      </c>
      <c r="B34" s="146"/>
      <c r="C34" s="147"/>
      <c r="D34" s="148"/>
      <c r="E34" s="149"/>
      <c r="F34" s="150"/>
      <c r="G34" s="150"/>
      <c r="H34" s="150"/>
      <c r="I34" s="150"/>
      <c r="J34" s="150">
        <f>(F31+F32)*E5+(J31+J32)*I5</f>
        <v>87733.199999999983</v>
      </c>
      <c r="K34" s="151"/>
      <c r="L34" s="145" t="s">
        <v>54</v>
      </c>
      <c r="M34" s="146"/>
      <c r="N34" s="147"/>
      <c r="O34" s="148"/>
      <c r="P34" s="149"/>
      <c r="Q34" s="150">
        <f>N35*P5</f>
        <v>99240</v>
      </c>
      <c r="R34" s="151"/>
    </row>
    <row r="35" spans="1:18" s="83" customFormat="1" ht="12.75" customHeight="1" thickBot="1">
      <c r="A35" s="592" t="s">
        <v>55</v>
      </c>
      <c r="B35" s="593"/>
      <c r="C35" s="594">
        <f>J34/(E5+I5)</f>
        <v>1462.2199999999998</v>
      </c>
      <c r="D35" s="595"/>
      <c r="E35" s="596" t="s">
        <v>56</v>
      </c>
      <c r="F35" s="597"/>
      <c r="G35" s="597"/>
      <c r="H35" s="598"/>
      <c r="I35" s="599">
        <f>C35/3600</f>
        <v>0.40617222222222216</v>
      </c>
      <c r="J35" s="600"/>
      <c r="K35" s="160"/>
      <c r="L35" s="592" t="s">
        <v>55</v>
      </c>
      <c r="M35" s="593"/>
      <c r="N35" s="161">
        <f>Q31+Q32</f>
        <v>1654</v>
      </c>
      <c r="O35" s="593" t="s">
        <v>57</v>
      </c>
      <c r="P35" s="593"/>
      <c r="Q35" s="162">
        <f>N35/3600</f>
        <v>0.45944444444444443</v>
      </c>
      <c r="R35" s="160"/>
    </row>
    <row r="36" spans="1:18" s="83" customFormat="1" ht="12.75" customHeight="1">
      <c r="A36" s="569" t="s">
        <v>58</v>
      </c>
      <c r="B36" s="570"/>
      <c r="C36" s="576" t="s">
        <v>36</v>
      </c>
      <c r="D36" s="577"/>
      <c r="E36" s="578">
        <v>85</v>
      </c>
      <c r="F36" s="579"/>
      <c r="G36" s="580" t="s">
        <v>37</v>
      </c>
      <c r="H36" s="581"/>
      <c r="I36" s="578">
        <v>10</v>
      </c>
      <c r="J36" s="601"/>
      <c r="K36" s="583" t="s">
        <v>38</v>
      </c>
      <c r="L36" s="75"/>
      <c r="M36" s="75"/>
      <c r="N36" s="602"/>
      <c r="O36" s="602"/>
      <c r="P36" s="602"/>
      <c r="Q36" s="602"/>
      <c r="R36" s="602"/>
    </row>
    <row r="37" spans="1:18" s="83" customFormat="1" ht="12.75" customHeight="1" thickBot="1">
      <c r="A37" s="84" t="s">
        <v>41</v>
      </c>
      <c r="B37" s="85" t="s">
        <v>48</v>
      </c>
      <c r="C37" s="167" t="s">
        <v>43</v>
      </c>
      <c r="D37" s="168" t="s">
        <v>44</v>
      </c>
      <c r="E37" s="167" t="s">
        <v>45</v>
      </c>
      <c r="F37" s="88" t="s">
        <v>46</v>
      </c>
      <c r="G37" s="169" t="s">
        <v>59</v>
      </c>
      <c r="H37" s="170" t="s">
        <v>44</v>
      </c>
      <c r="I37" s="167" t="s">
        <v>47</v>
      </c>
      <c r="J37" s="167" t="s">
        <v>46</v>
      </c>
      <c r="K37" s="591"/>
      <c r="L37" s="75"/>
      <c r="M37" s="75"/>
      <c r="N37" s="171"/>
      <c r="O37" s="171"/>
      <c r="P37" s="171"/>
      <c r="Q37" s="171"/>
      <c r="R37" s="602"/>
    </row>
    <row r="38" spans="1:18" s="83" customFormat="1" ht="12.75" customHeight="1">
      <c r="A38" s="91" t="s">
        <v>29</v>
      </c>
      <c r="B38" s="425" t="s">
        <v>49</v>
      </c>
      <c r="C38" s="93">
        <v>70</v>
      </c>
      <c r="D38" s="234">
        <f>$E$36*C38/1000</f>
        <v>5.95</v>
      </c>
      <c r="E38" s="95">
        <v>1726</v>
      </c>
      <c r="F38" s="370">
        <f>C38*E38/1000</f>
        <v>120.82</v>
      </c>
      <c r="G38" s="97">
        <v>110</v>
      </c>
      <c r="H38" s="109">
        <f>$I$36*G38/1000</f>
        <v>1.1000000000000001</v>
      </c>
      <c r="I38" s="99">
        <f>E38</f>
        <v>1726</v>
      </c>
      <c r="J38" s="372">
        <f>I38*G38/1000</f>
        <v>189.86</v>
      </c>
      <c r="K38" s="101"/>
      <c r="P38" s="175"/>
      <c r="Q38" s="176"/>
    </row>
    <row r="39" spans="1:18" s="83" customFormat="1" ht="12.75" customHeight="1">
      <c r="A39" s="103"/>
      <c r="B39" s="126" t="s">
        <v>134</v>
      </c>
      <c r="C39" s="105">
        <v>3</v>
      </c>
      <c r="D39" s="234">
        <f t="shared" ref="D39" si="33">$E$36*C39/1000</f>
        <v>0.255</v>
      </c>
      <c r="E39" s="106">
        <v>2240</v>
      </c>
      <c r="F39" s="371">
        <f>C39*E39/1000</f>
        <v>6.72</v>
      </c>
      <c r="G39" s="108">
        <v>3</v>
      </c>
      <c r="H39" s="109">
        <f t="shared" ref="H39:H40" si="34">$I$36*G39/1000</f>
        <v>0.03</v>
      </c>
      <c r="I39" s="106">
        <f>E39</f>
        <v>2240</v>
      </c>
      <c r="J39" s="111">
        <f>I39*G39/1000</f>
        <v>6.72</v>
      </c>
      <c r="K39" s="112"/>
      <c r="P39" s="175"/>
      <c r="Q39" s="176"/>
    </row>
    <row r="40" spans="1:18" s="83" customFormat="1" ht="12.75" customHeight="1">
      <c r="A40" s="103" t="s">
        <v>175</v>
      </c>
      <c r="B40" s="104" t="s">
        <v>175</v>
      </c>
      <c r="C40" s="105">
        <v>15</v>
      </c>
      <c r="D40" s="94">
        <f t="shared" ref="D40" si="35">$E$5*C40/1000</f>
        <v>0.9</v>
      </c>
      <c r="E40" s="116">
        <v>3320</v>
      </c>
      <c r="F40" s="371">
        <f t="shared" ref="F40:F66" si="36">C40*E40/1000</f>
        <v>49.8</v>
      </c>
      <c r="G40" s="108">
        <v>3</v>
      </c>
      <c r="H40" s="109">
        <f t="shared" si="34"/>
        <v>0.03</v>
      </c>
      <c r="I40" s="106">
        <f>E40</f>
        <v>3320</v>
      </c>
      <c r="J40" s="111">
        <f t="shared" ref="J40" si="37">I40*G40/1000</f>
        <v>9.9600000000000009</v>
      </c>
      <c r="K40" s="112"/>
      <c r="L40" s="75"/>
      <c r="M40" s="181"/>
      <c r="N40" s="181"/>
      <c r="O40" s="181"/>
      <c r="P40" s="181"/>
      <c r="Q40" s="181"/>
    </row>
    <row r="41" spans="1:18" s="83" customFormat="1" ht="12.75" customHeight="1">
      <c r="A41" s="103"/>
      <c r="B41" s="104"/>
      <c r="C41" s="105"/>
      <c r="D41" s="102">
        <f t="shared" ref="D41:D48" si="38">$E$36*C41/1000</f>
        <v>0</v>
      </c>
      <c r="E41" s="106"/>
      <c r="F41" s="371">
        <f>C41*E41/1000</f>
        <v>0</v>
      </c>
      <c r="G41" s="108"/>
      <c r="H41" s="109">
        <f>$I$36*G41/1000</f>
        <v>0</v>
      </c>
      <c r="I41" s="111">
        <f>E41</f>
        <v>0</v>
      </c>
      <c r="J41" s="111">
        <f>I41*G41/1000</f>
        <v>0</v>
      </c>
      <c r="K41" s="112"/>
      <c r="L41" s="75"/>
      <c r="M41" s="181"/>
      <c r="N41" s="181"/>
      <c r="O41" s="181"/>
      <c r="P41" s="181"/>
      <c r="Q41" s="181"/>
    </row>
    <row r="42" spans="1:18" s="83" customFormat="1" ht="12.75" customHeight="1" thickBot="1">
      <c r="A42" s="103" t="s">
        <v>512</v>
      </c>
      <c r="B42" s="104" t="s">
        <v>513</v>
      </c>
      <c r="C42" s="105">
        <v>35</v>
      </c>
      <c r="D42" s="102">
        <f t="shared" si="38"/>
        <v>2.9750000000000001</v>
      </c>
      <c r="E42" s="106">
        <v>1970</v>
      </c>
      <c r="F42" s="371">
        <f t="shared" ref="F42:F56" si="39">C42*E42/1000</f>
        <v>68.95</v>
      </c>
      <c r="G42" s="108"/>
      <c r="H42" s="109"/>
      <c r="I42" s="111">
        <f>E42</f>
        <v>1970</v>
      </c>
      <c r="J42" s="111">
        <f t="shared" ref="J42:J55" si="40">I42*G42/1000</f>
        <v>0</v>
      </c>
      <c r="K42" s="112"/>
      <c r="L42" s="75"/>
      <c r="M42" s="603" t="s">
        <v>60</v>
      </c>
      <c r="N42" s="604"/>
      <c r="O42" s="604"/>
      <c r="P42" s="604"/>
      <c r="Q42" s="604"/>
    </row>
    <row r="43" spans="1:18" s="83" customFormat="1" ht="12.75" customHeight="1" thickBot="1">
      <c r="A43" s="103"/>
      <c r="B43" s="104" t="s">
        <v>280</v>
      </c>
      <c r="C43" s="105">
        <v>30</v>
      </c>
      <c r="D43" s="102">
        <f>$E$36*C43/150</f>
        <v>17</v>
      </c>
      <c r="E43" s="106">
        <v>350</v>
      </c>
      <c r="F43" s="371">
        <f>C43*E43/150</f>
        <v>70</v>
      </c>
      <c r="G43" s="108"/>
      <c r="H43" s="109"/>
      <c r="I43" s="111">
        <f t="shared" ref="I43:I46" si="41">E43</f>
        <v>350</v>
      </c>
      <c r="J43" s="111">
        <f t="shared" si="40"/>
        <v>0</v>
      </c>
      <c r="K43" s="112"/>
      <c r="L43" s="75"/>
      <c r="M43" s="177"/>
      <c r="N43" s="619" t="s">
        <v>61</v>
      </c>
      <c r="O43" s="620"/>
      <c r="P43" s="617" t="s">
        <v>62</v>
      </c>
      <c r="Q43" s="618"/>
    </row>
    <row r="44" spans="1:18" s="83" customFormat="1" ht="12.75" customHeight="1" thickTop="1">
      <c r="A44" s="103"/>
      <c r="B44" s="104" t="s">
        <v>509</v>
      </c>
      <c r="C44" s="105">
        <v>12</v>
      </c>
      <c r="D44" s="102">
        <f t="shared" si="38"/>
        <v>1.02</v>
      </c>
      <c r="E44" s="106">
        <v>1620</v>
      </c>
      <c r="F44" s="371">
        <f t="shared" si="39"/>
        <v>19.440000000000001</v>
      </c>
      <c r="G44" s="108"/>
      <c r="H44" s="109"/>
      <c r="I44" s="111">
        <f t="shared" si="41"/>
        <v>1620</v>
      </c>
      <c r="J44" s="111">
        <f t="shared" si="40"/>
        <v>0</v>
      </c>
      <c r="K44" s="112" t="s">
        <v>281</v>
      </c>
      <c r="L44" s="75"/>
      <c r="M44" s="178" t="s">
        <v>26</v>
      </c>
      <c r="N44" s="615">
        <f>I35</f>
        <v>0.40617222222222216</v>
      </c>
      <c r="O44" s="616"/>
      <c r="P44" s="605">
        <f>N49/M49</f>
        <v>0.43717002583979325</v>
      </c>
      <c r="Q44" s="606"/>
    </row>
    <row r="45" spans="1:18" s="83" customFormat="1" ht="12.75" customHeight="1">
      <c r="A45" s="103"/>
      <c r="B45" s="104"/>
      <c r="C45" s="105">
        <v>5</v>
      </c>
      <c r="D45" s="102">
        <f t="shared" si="38"/>
        <v>0.42499999999999999</v>
      </c>
      <c r="E45" s="106"/>
      <c r="F45" s="371">
        <f t="shared" si="39"/>
        <v>0</v>
      </c>
      <c r="G45" s="108"/>
      <c r="H45" s="109"/>
      <c r="I45" s="111">
        <f t="shared" si="41"/>
        <v>0</v>
      </c>
      <c r="J45" s="111">
        <f t="shared" si="40"/>
        <v>0</v>
      </c>
      <c r="K45" s="112"/>
      <c r="L45" s="75"/>
      <c r="M45" s="179" t="s">
        <v>27</v>
      </c>
      <c r="N45" s="611">
        <f>I71</f>
        <v>0.44267953216374267</v>
      </c>
      <c r="O45" s="612"/>
      <c r="P45" s="607"/>
      <c r="Q45" s="608"/>
    </row>
    <row r="46" spans="1:18" s="83" customFormat="1" ht="12.75" customHeight="1" thickBot="1">
      <c r="A46" s="103" t="s">
        <v>379</v>
      </c>
      <c r="B46" s="104" t="s">
        <v>514</v>
      </c>
      <c r="C46" s="105">
        <v>35</v>
      </c>
      <c r="D46" s="102">
        <f t="shared" si="38"/>
        <v>2.9750000000000001</v>
      </c>
      <c r="E46" s="106">
        <v>3140</v>
      </c>
      <c r="F46" s="371">
        <f t="shared" si="39"/>
        <v>109.9</v>
      </c>
      <c r="G46" s="108"/>
      <c r="H46" s="109"/>
      <c r="I46" s="111">
        <f t="shared" si="41"/>
        <v>3140</v>
      </c>
      <c r="J46" s="111">
        <f t="shared" si="40"/>
        <v>0</v>
      </c>
      <c r="K46" s="112"/>
      <c r="L46" s="75"/>
      <c r="M46" s="180" t="s">
        <v>28</v>
      </c>
      <c r="N46" s="613">
        <f>Q35</f>
        <v>0.45944444444444443</v>
      </c>
      <c r="O46" s="614"/>
      <c r="P46" s="609"/>
      <c r="Q46" s="610"/>
    </row>
    <row r="47" spans="1:18" s="83" customFormat="1" ht="12.75" customHeight="1">
      <c r="A47" s="103"/>
      <c r="B47" s="104" t="s">
        <v>515</v>
      </c>
      <c r="C47" s="105">
        <v>12</v>
      </c>
      <c r="D47" s="102">
        <f t="shared" si="38"/>
        <v>1.02</v>
      </c>
      <c r="E47" s="106">
        <v>1620</v>
      </c>
      <c r="F47" s="371">
        <f t="shared" si="39"/>
        <v>19.440000000000001</v>
      </c>
      <c r="G47" s="108"/>
      <c r="H47" s="109"/>
      <c r="I47" s="111">
        <f t="shared" ref="I47:I52" si="42">E47</f>
        <v>1620</v>
      </c>
      <c r="J47" s="111">
        <f t="shared" si="40"/>
        <v>0</v>
      </c>
      <c r="K47" s="112"/>
      <c r="L47" s="75"/>
      <c r="M47" s="181"/>
      <c r="N47" s="646"/>
      <c r="O47" s="647"/>
      <c r="P47" s="647"/>
      <c r="Q47" s="647"/>
    </row>
    <row r="48" spans="1:18" s="83" customFormat="1" ht="12.75" customHeight="1">
      <c r="A48" s="103"/>
      <c r="B48" s="104"/>
      <c r="C48" s="105">
        <v>60</v>
      </c>
      <c r="D48" s="102">
        <f t="shared" si="38"/>
        <v>5.0999999999999996</v>
      </c>
      <c r="E48" s="106"/>
      <c r="F48" s="371">
        <f t="shared" si="39"/>
        <v>0</v>
      </c>
      <c r="G48" s="108"/>
      <c r="H48" s="109"/>
      <c r="I48" s="111">
        <f t="shared" si="42"/>
        <v>0</v>
      </c>
      <c r="J48" s="111">
        <f t="shared" si="40"/>
        <v>0</v>
      </c>
      <c r="K48" s="112"/>
      <c r="L48" s="75"/>
      <c r="M48" s="367" t="s">
        <v>63</v>
      </c>
      <c r="N48" s="621" t="s">
        <v>64</v>
      </c>
      <c r="O48" s="621"/>
      <c r="P48" s="647"/>
      <c r="Q48" s="647"/>
    </row>
    <row r="49" spans="1:18" s="83" customFormat="1" ht="12.75" customHeight="1">
      <c r="A49" s="103" t="s">
        <v>516</v>
      </c>
      <c r="B49" s="104" t="s">
        <v>517</v>
      </c>
      <c r="C49" s="105">
        <v>47</v>
      </c>
      <c r="D49" s="102">
        <f t="shared" ref="D49" si="43">$E$36*C49/1000</f>
        <v>3.9950000000000001</v>
      </c>
      <c r="E49" s="106">
        <v>3890</v>
      </c>
      <c r="F49" s="371">
        <f t="shared" si="39"/>
        <v>182.83</v>
      </c>
      <c r="G49" s="108"/>
      <c r="H49" s="109"/>
      <c r="I49" s="111">
        <f t="shared" si="42"/>
        <v>3890</v>
      </c>
      <c r="J49" s="111">
        <f t="shared" si="40"/>
        <v>0</v>
      </c>
      <c r="K49" s="112"/>
      <c r="L49" s="75"/>
      <c r="M49" s="645">
        <f>J33+Q33+J69</f>
        <v>774000</v>
      </c>
      <c r="N49" s="622">
        <f>J34+Q34+J70</f>
        <v>338369.6</v>
      </c>
      <c r="O49" s="623"/>
      <c r="P49" s="647"/>
      <c r="Q49" s="647"/>
    </row>
    <row r="50" spans="1:18" s="83" customFormat="1" ht="12.75" customHeight="1">
      <c r="A50" s="103" t="s">
        <v>282</v>
      </c>
      <c r="B50" s="104" t="s">
        <v>518</v>
      </c>
      <c r="C50" s="105">
        <v>47</v>
      </c>
      <c r="D50" s="102">
        <f>$E$36*C50/1000</f>
        <v>3.9950000000000001</v>
      </c>
      <c r="E50" s="106">
        <v>1960</v>
      </c>
      <c r="F50" s="371">
        <f t="shared" ref="F50:F53" si="44">C50*E50/1000</f>
        <v>92.12</v>
      </c>
      <c r="G50" s="108"/>
      <c r="H50" s="109"/>
      <c r="I50" s="111">
        <f t="shared" si="42"/>
        <v>1960</v>
      </c>
      <c r="J50" s="111">
        <f t="shared" si="40"/>
        <v>0</v>
      </c>
      <c r="K50" s="112"/>
      <c r="L50" s="75"/>
      <c r="M50" s="645"/>
      <c r="N50" s="623"/>
      <c r="O50" s="623"/>
      <c r="P50" s="647"/>
      <c r="Q50" s="647"/>
    </row>
    <row r="51" spans="1:18" s="83" customFormat="1" ht="12.75" customHeight="1">
      <c r="A51" s="103"/>
      <c r="B51" s="104" t="s">
        <v>487</v>
      </c>
      <c r="C51" s="105">
        <v>14</v>
      </c>
      <c r="D51" s="102">
        <f t="shared" ref="D51:D53" si="45">$E$36*C51/1000</f>
        <v>1.19</v>
      </c>
      <c r="E51" s="106">
        <v>1620</v>
      </c>
      <c r="F51" s="371">
        <f t="shared" si="44"/>
        <v>22.68</v>
      </c>
      <c r="G51" s="108"/>
      <c r="H51" s="109">
        <f t="shared" ref="H51" si="46">$I$36*G51/1000</f>
        <v>0</v>
      </c>
      <c r="I51" s="111">
        <f t="shared" si="42"/>
        <v>1620</v>
      </c>
      <c r="J51" s="111">
        <f t="shared" si="40"/>
        <v>0</v>
      </c>
      <c r="K51" s="112"/>
      <c r="L51" s="75"/>
      <c r="M51" s="181"/>
      <c r="N51" s="181"/>
      <c r="O51" s="181"/>
      <c r="P51" s="181"/>
      <c r="Q51" s="181"/>
    </row>
    <row r="52" spans="1:18" s="83" customFormat="1" ht="12.75" customHeight="1">
      <c r="A52" s="103" t="s">
        <v>282</v>
      </c>
      <c r="B52" s="104"/>
      <c r="C52" s="105">
        <v>5</v>
      </c>
      <c r="D52" s="102">
        <f t="shared" si="45"/>
        <v>0.42499999999999999</v>
      </c>
      <c r="E52" s="106"/>
      <c r="F52" s="371">
        <f t="shared" si="44"/>
        <v>0</v>
      </c>
      <c r="G52" s="108"/>
      <c r="H52" s="109">
        <f t="shared" ref="H52" si="47">$I$36*G52/1000</f>
        <v>0</v>
      </c>
      <c r="I52" s="111">
        <f t="shared" si="42"/>
        <v>0</v>
      </c>
      <c r="J52" s="111">
        <f t="shared" si="40"/>
        <v>0</v>
      </c>
      <c r="K52" s="112"/>
      <c r="L52" s="75"/>
      <c r="M52" s="181"/>
      <c r="N52" s="181"/>
      <c r="O52" s="181"/>
      <c r="P52" s="181"/>
      <c r="Q52" s="181"/>
    </row>
    <row r="53" spans="1:18" s="83" customFormat="1" ht="12.75" customHeight="1">
      <c r="A53" s="103" t="s">
        <v>381</v>
      </c>
      <c r="B53" s="104" t="s">
        <v>381</v>
      </c>
      <c r="C53" s="105">
        <v>12</v>
      </c>
      <c r="D53" s="102">
        <f t="shared" si="45"/>
        <v>1.02</v>
      </c>
      <c r="E53" s="106">
        <v>12230</v>
      </c>
      <c r="F53" s="371">
        <f t="shared" si="44"/>
        <v>146.76</v>
      </c>
      <c r="G53" s="108"/>
      <c r="H53" s="109">
        <f>$I$36*G53/1000</f>
        <v>0</v>
      </c>
      <c r="I53" s="111">
        <f>E53</f>
        <v>12230</v>
      </c>
      <c r="J53" s="111">
        <f t="shared" si="40"/>
        <v>0</v>
      </c>
      <c r="K53" s="112"/>
      <c r="L53" s="75"/>
      <c r="M53" s="181"/>
      <c r="N53" s="181"/>
      <c r="O53" s="181"/>
      <c r="P53" s="181"/>
      <c r="Q53" s="181"/>
    </row>
    <row r="54" spans="1:18" s="83" customFormat="1" ht="12.75" customHeight="1">
      <c r="A54" s="103"/>
      <c r="B54" s="104"/>
      <c r="C54" s="105">
        <v>5</v>
      </c>
      <c r="D54" s="102">
        <f t="shared" ref="D54:D61" si="48">$E$36*C54/1000</f>
        <v>0.42499999999999999</v>
      </c>
      <c r="E54" s="106"/>
      <c r="F54" s="371">
        <f t="shared" si="39"/>
        <v>0</v>
      </c>
      <c r="G54" s="108"/>
      <c r="H54" s="109">
        <f t="shared" ref="H54:H57" si="49">$I$36*G54/1000</f>
        <v>0</v>
      </c>
      <c r="I54" s="111">
        <f t="shared" ref="I54:I55" si="50">E54</f>
        <v>0</v>
      </c>
      <c r="J54" s="111">
        <f t="shared" si="40"/>
        <v>0</v>
      </c>
      <c r="K54" s="112"/>
      <c r="L54" s="75"/>
      <c r="M54" s="113"/>
      <c r="N54" s="252"/>
      <c r="O54" s="252"/>
      <c r="P54" s="253"/>
      <c r="Q54" s="253"/>
    </row>
    <row r="55" spans="1:18" s="83" customFormat="1" ht="12.75" customHeight="1">
      <c r="A55" s="103"/>
      <c r="B55" s="104"/>
      <c r="C55" s="105"/>
      <c r="D55" s="102">
        <f t="shared" si="48"/>
        <v>0</v>
      </c>
      <c r="E55" s="106"/>
      <c r="F55" s="371">
        <f t="shared" si="39"/>
        <v>0</v>
      </c>
      <c r="G55" s="108"/>
      <c r="H55" s="109">
        <f t="shared" si="49"/>
        <v>0</v>
      </c>
      <c r="I55" s="111">
        <f t="shared" si="50"/>
        <v>0</v>
      </c>
      <c r="J55" s="111">
        <f t="shared" si="40"/>
        <v>0</v>
      </c>
      <c r="K55" s="112" t="s">
        <v>251</v>
      </c>
      <c r="L55" s="75"/>
      <c r="M55" s="181"/>
      <c r="N55" s="182"/>
      <c r="O55" s="182"/>
      <c r="P55" s="182"/>
      <c r="Q55" s="182"/>
    </row>
    <row r="56" spans="1:18" s="83" customFormat="1" ht="12.75" customHeight="1">
      <c r="A56" s="103"/>
      <c r="B56" s="104"/>
      <c r="C56" s="105"/>
      <c r="D56" s="102">
        <f t="shared" si="48"/>
        <v>0</v>
      </c>
      <c r="E56" s="106"/>
      <c r="F56" s="371">
        <f t="shared" si="39"/>
        <v>0</v>
      </c>
      <c r="G56" s="108"/>
      <c r="H56" s="109">
        <f t="shared" si="49"/>
        <v>0</v>
      </c>
      <c r="I56" s="111">
        <f t="shared" ref="I56:I58" si="51">E56</f>
        <v>0</v>
      </c>
      <c r="J56" s="111">
        <f t="shared" ref="J56:J58" si="52">I56*G56/1000</f>
        <v>0</v>
      </c>
      <c r="K56" s="112"/>
      <c r="L56" s="75"/>
      <c r="M56" s="113"/>
      <c r="N56" s="368"/>
      <c r="O56" s="368"/>
      <c r="P56" s="90"/>
      <c r="Q56" s="90"/>
    </row>
    <row r="57" spans="1:18" s="83" customFormat="1" ht="12.75" customHeight="1">
      <c r="A57" s="103"/>
      <c r="B57" s="104"/>
      <c r="C57" s="105"/>
      <c r="D57" s="102">
        <f t="shared" si="48"/>
        <v>0</v>
      </c>
      <c r="E57" s="106"/>
      <c r="F57" s="371">
        <f t="shared" ref="F57:F61" si="53">C57*E57/1000</f>
        <v>0</v>
      </c>
      <c r="G57" s="108"/>
      <c r="H57" s="109">
        <f t="shared" si="49"/>
        <v>0</v>
      </c>
      <c r="I57" s="111">
        <f t="shared" si="51"/>
        <v>0</v>
      </c>
      <c r="J57" s="111">
        <f t="shared" si="52"/>
        <v>0</v>
      </c>
      <c r="K57" s="112"/>
      <c r="L57" s="75"/>
      <c r="M57" s="369"/>
      <c r="N57" s="369"/>
      <c r="O57" s="90"/>
      <c r="P57" s="90"/>
      <c r="Q57" s="90"/>
    </row>
    <row r="58" spans="1:18" s="83" customFormat="1" ht="12.75" customHeight="1">
      <c r="A58" s="103"/>
      <c r="B58" s="104"/>
      <c r="C58" s="105"/>
      <c r="D58" s="102">
        <f t="shared" si="48"/>
        <v>0</v>
      </c>
      <c r="E58" s="106"/>
      <c r="F58" s="371">
        <f t="shared" si="53"/>
        <v>0</v>
      </c>
      <c r="G58" s="108"/>
      <c r="H58" s="109">
        <f t="shared" ref="H58" si="54">$I$36*G58/1000</f>
        <v>0</v>
      </c>
      <c r="I58" s="111">
        <f t="shared" si="51"/>
        <v>0</v>
      </c>
      <c r="J58" s="111">
        <f t="shared" si="52"/>
        <v>0</v>
      </c>
      <c r="K58" s="112"/>
      <c r="L58" s="75"/>
      <c r="M58" s="90"/>
      <c r="N58" s="90"/>
      <c r="O58" s="90"/>
      <c r="P58" s="78"/>
      <c r="Q58" s="239"/>
    </row>
    <row r="59" spans="1:18" s="83" customFormat="1" ht="12.75" customHeight="1">
      <c r="A59" s="125" t="s">
        <v>337</v>
      </c>
      <c r="B59" s="126" t="s">
        <v>338</v>
      </c>
      <c r="C59" s="191">
        <v>8</v>
      </c>
      <c r="D59" s="102">
        <f t="shared" si="48"/>
        <v>0.68</v>
      </c>
      <c r="E59" s="192">
        <v>9080</v>
      </c>
      <c r="F59" s="371">
        <f t="shared" si="53"/>
        <v>72.64</v>
      </c>
      <c r="G59" s="389"/>
      <c r="H59" s="94"/>
      <c r="I59" s="128"/>
      <c r="J59" s="128"/>
      <c r="K59" s="391"/>
      <c r="L59" s="75"/>
      <c r="M59" s="113"/>
      <c r="N59" s="115"/>
      <c r="O59" s="185"/>
      <c r="P59" s="78"/>
      <c r="Q59" s="239"/>
    </row>
    <row r="60" spans="1:18" s="83" customFormat="1" ht="12.75" customHeight="1">
      <c r="A60" s="103"/>
      <c r="B60" s="104"/>
      <c r="C60" s="105"/>
      <c r="D60" s="102">
        <f t="shared" si="48"/>
        <v>0</v>
      </c>
      <c r="E60" s="192"/>
      <c r="F60" s="371">
        <f t="shared" si="53"/>
        <v>0</v>
      </c>
      <c r="G60" s="389"/>
      <c r="H60" s="94"/>
      <c r="I60" s="128"/>
      <c r="J60" s="128"/>
      <c r="K60" s="129"/>
      <c r="L60" s="75"/>
      <c r="M60" s="75"/>
      <c r="N60" s="75"/>
      <c r="O60" s="75"/>
      <c r="P60" s="75"/>
      <c r="Q60" s="184"/>
    </row>
    <row r="61" spans="1:18" s="83" customFormat="1" ht="12.75" customHeight="1">
      <c r="A61" s="457" t="s">
        <v>519</v>
      </c>
      <c r="B61" s="457" t="s">
        <v>520</v>
      </c>
      <c r="C61" s="186">
        <v>80</v>
      </c>
      <c r="D61" s="429">
        <f t="shared" si="48"/>
        <v>6.8</v>
      </c>
      <c r="E61" s="187">
        <v>2840</v>
      </c>
      <c r="F61" s="458">
        <f t="shared" si="53"/>
        <v>227.2</v>
      </c>
      <c r="G61" s="123"/>
      <c r="H61" s="121"/>
      <c r="I61" s="122"/>
      <c r="J61" s="122"/>
      <c r="K61" s="354"/>
      <c r="L61" s="75"/>
      <c r="M61" s="75"/>
      <c r="N61" s="75"/>
      <c r="O61" s="75"/>
      <c r="P61" s="75"/>
      <c r="Q61" s="184"/>
    </row>
    <row r="62" spans="1:18" s="83" customFormat="1" ht="12.75" customHeight="1">
      <c r="A62" s="118" t="s">
        <v>206</v>
      </c>
      <c r="B62" s="118"/>
      <c r="C62" s="186">
        <v>70</v>
      </c>
      <c r="D62" s="241">
        <f>$E$36*C62/1000</f>
        <v>5.95</v>
      </c>
      <c r="E62" s="187">
        <v>2100</v>
      </c>
      <c r="F62" s="458">
        <f t="shared" ref="F62:F65" si="55">C62*E62/1000</f>
        <v>147</v>
      </c>
      <c r="G62" s="123"/>
      <c r="H62" s="121">
        <f t="shared" ref="H62" si="56">$I$36*G62/1000</f>
        <v>0</v>
      </c>
      <c r="I62" s="122">
        <f t="shared" ref="I62:I63" si="57">E62</f>
        <v>2100</v>
      </c>
      <c r="J62" s="122">
        <f t="shared" ref="J62:J65" si="58">I62*G62/1000</f>
        <v>0</v>
      </c>
      <c r="K62" s="124"/>
      <c r="L62" s="75"/>
      <c r="M62" s="75"/>
      <c r="N62" s="75"/>
      <c r="O62" s="75"/>
      <c r="P62" s="75"/>
      <c r="Q62" s="75"/>
      <c r="R62" s="184"/>
    </row>
    <row r="63" spans="1:18" s="83" customFormat="1" ht="12.75" customHeight="1">
      <c r="A63" s="361" t="s">
        <v>203</v>
      </c>
      <c r="B63" s="119"/>
      <c r="C63" s="186"/>
      <c r="D63" s="241">
        <f t="shared" ref="D63" si="59">$E$36*C63/1000</f>
        <v>0</v>
      </c>
      <c r="E63" s="187"/>
      <c r="F63" s="458">
        <f t="shared" si="55"/>
        <v>0</v>
      </c>
      <c r="G63" s="123"/>
      <c r="H63" s="121"/>
      <c r="I63" s="350">
        <f t="shared" si="57"/>
        <v>0</v>
      </c>
      <c r="J63" s="122">
        <f t="shared" si="58"/>
        <v>0</v>
      </c>
      <c r="K63" s="352"/>
      <c r="L63" s="75"/>
      <c r="M63" s="75"/>
      <c r="N63" s="75"/>
      <c r="O63" s="75"/>
      <c r="P63" s="75"/>
      <c r="Q63" s="75"/>
      <c r="R63" s="184"/>
    </row>
    <row r="64" spans="1:18" s="83" customFormat="1" ht="12.75" customHeight="1">
      <c r="A64" s="125" t="s">
        <v>30</v>
      </c>
      <c r="B64" s="126" t="s">
        <v>30</v>
      </c>
      <c r="C64" s="191">
        <v>30</v>
      </c>
      <c r="D64" s="94">
        <f>50*C64/1000</f>
        <v>1.5</v>
      </c>
      <c r="E64" s="192">
        <v>2790</v>
      </c>
      <c r="F64" s="224">
        <f t="shared" si="55"/>
        <v>83.7</v>
      </c>
      <c r="G64" s="221">
        <v>50</v>
      </c>
      <c r="H64" s="109">
        <f t="shared" ref="H64:H65" si="60">$I$40*G64/1000</f>
        <v>166</v>
      </c>
      <c r="I64" s="192">
        <v>2790</v>
      </c>
      <c r="J64" s="111">
        <f t="shared" si="58"/>
        <v>139.5</v>
      </c>
      <c r="K64" s="129"/>
      <c r="L64" s="75"/>
      <c r="M64" s="75"/>
      <c r="N64" s="75"/>
      <c r="O64" s="75"/>
      <c r="P64" s="75"/>
      <c r="Q64" s="75"/>
      <c r="R64" s="184"/>
    </row>
    <row r="65" spans="1:19" s="83" customFormat="1" ht="12.75" customHeight="1">
      <c r="A65" s="125" t="s">
        <v>412</v>
      </c>
      <c r="B65" s="126" t="s">
        <v>412</v>
      </c>
      <c r="C65" s="191">
        <v>24</v>
      </c>
      <c r="D65" s="94">
        <f t="shared" ref="D65" si="61">$E$5*C65/1000</f>
        <v>1.44</v>
      </c>
      <c r="E65" s="192">
        <v>2150</v>
      </c>
      <c r="F65" s="224">
        <f t="shared" si="55"/>
        <v>51.6</v>
      </c>
      <c r="G65" s="225">
        <v>50</v>
      </c>
      <c r="H65" s="109">
        <f t="shared" si="60"/>
        <v>166</v>
      </c>
      <c r="I65" s="193">
        <v>3300</v>
      </c>
      <c r="J65" s="111">
        <f t="shared" si="58"/>
        <v>165</v>
      </c>
      <c r="K65" s="226"/>
      <c r="L65" s="75"/>
      <c r="M65" s="75"/>
      <c r="N65" s="75"/>
      <c r="O65" s="75"/>
      <c r="P65" s="75"/>
      <c r="Q65" s="75"/>
      <c r="R65" s="184"/>
    </row>
    <row r="66" spans="1:19" s="83" customFormat="1" ht="12.75" customHeight="1">
      <c r="A66" s="103"/>
      <c r="B66" s="104"/>
      <c r="C66" s="105"/>
      <c r="D66" s="102">
        <f t="shared" ref="D66" si="62">$E$36*C66/1000</f>
        <v>0</v>
      </c>
      <c r="E66" s="106"/>
      <c r="F66" s="371">
        <f t="shared" si="36"/>
        <v>0</v>
      </c>
      <c r="G66" s="108"/>
      <c r="H66" s="109">
        <f t="shared" ref="H66" si="63">$I$36*G66/1000</f>
        <v>0</v>
      </c>
      <c r="I66" s="111">
        <f t="shared" ref="I66" si="64">E66</f>
        <v>0</v>
      </c>
      <c r="J66" s="111">
        <f t="shared" ref="J66" si="65">I66*G66/1000</f>
        <v>0</v>
      </c>
      <c r="K66" s="353"/>
      <c r="L66" s="75"/>
      <c r="M66" s="75"/>
      <c r="N66" s="75"/>
      <c r="O66" s="75"/>
      <c r="P66" s="75"/>
      <c r="Q66" s="75"/>
      <c r="R66" s="184"/>
    </row>
    <row r="67" spans="1:19" s="83" customFormat="1" ht="12.75" customHeight="1">
      <c r="A67" s="103" t="s">
        <v>51</v>
      </c>
      <c r="B67" s="104"/>
      <c r="C67" s="117"/>
      <c r="D67" s="94"/>
      <c r="E67" s="111"/>
      <c r="F67" s="132">
        <f>SUM(F38:F66)</f>
        <v>1491.6</v>
      </c>
      <c r="G67" s="131"/>
      <c r="H67" s="111"/>
      <c r="I67" s="132"/>
      <c r="J67" s="132">
        <f>SUM(J38:J66)</f>
        <v>511.04</v>
      </c>
      <c r="K67" s="190"/>
      <c r="L67" s="75"/>
      <c r="M67" s="75"/>
      <c r="N67" s="75"/>
      <c r="O67" s="75"/>
      <c r="P67" s="75"/>
      <c r="Q67" s="75"/>
      <c r="R67" s="184"/>
      <c r="S67" s="75"/>
    </row>
    <row r="68" spans="1:19" s="83" customFormat="1" ht="12.75" customHeight="1" thickBot="1">
      <c r="A68" s="137" t="s">
        <v>52</v>
      </c>
      <c r="B68" s="138"/>
      <c r="C68" s="139"/>
      <c r="D68" s="140"/>
      <c r="E68" s="141"/>
      <c r="F68" s="142">
        <v>200</v>
      </c>
      <c r="G68" s="143"/>
      <c r="H68" s="141"/>
      <c r="I68" s="142"/>
      <c r="J68" s="142">
        <v>250</v>
      </c>
      <c r="K68" s="151"/>
      <c r="L68" s="75"/>
      <c r="M68" s="75"/>
      <c r="N68" s="75"/>
      <c r="O68" s="75"/>
      <c r="P68" s="75"/>
      <c r="Q68" s="75"/>
      <c r="R68" s="184"/>
      <c r="S68" s="75"/>
    </row>
    <row r="69" spans="1:19" s="83" customFormat="1" ht="12.75" customHeight="1">
      <c r="A69" s="196" t="s">
        <v>53</v>
      </c>
      <c r="B69" s="197"/>
      <c r="C69" s="198"/>
      <c r="D69" s="199"/>
      <c r="E69" s="200"/>
      <c r="F69" s="201"/>
      <c r="G69" s="201"/>
      <c r="H69" s="201"/>
      <c r="I69" s="201"/>
      <c r="J69" s="201">
        <f>(E36+I36)*3600</f>
        <v>342000</v>
      </c>
      <c r="K69" s="202"/>
      <c r="L69" s="75"/>
      <c r="M69" s="75"/>
      <c r="N69" s="75"/>
      <c r="O69" s="75"/>
      <c r="P69" s="75"/>
      <c r="Q69" s="75"/>
      <c r="R69" s="184"/>
      <c r="S69" s="75"/>
    </row>
    <row r="70" spans="1:19" s="83" customFormat="1" ht="12.75" customHeight="1" thickBot="1">
      <c r="A70" s="145" t="s">
        <v>54</v>
      </c>
      <c r="B70" s="146"/>
      <c r="C70" s="147"/>
      <c r="D70" s="148"/>
      <c r="E70" s="149"/>
      <c r="F70" s="149"/>
      <c r="G70" s="149"/>
      <c r="H70" s="149"/>
      <c r="I70" s="149"/>
      <c r="J70" s="149">
        <f>(F67+F68)*E36+(J67+J68)*I36</f>
        <v>151396.4</v>
      </c>
      <c r="K70" s="151"/>
      <c r="L70" s="75"/>
      <c r="M70" s="75"/>
      <c r="N70" s="75"/>
      <c r="O70" s="75"/>
      <c r="P70" s="75"/>
      <c r="Q70" s="75"/>
      <c r="R70" s="184"/>
      <c r="S70" s="75"/>
    </row>
    <row r="71" spans="1:19" s="83" customFormat="1" ht="12.75" customHeight="1" thickBot="1">
      <c r="A71" s="592" t="s">
        <v>55</v>
      </c>
      <c r="B71" s="593"/>
      <c r="C71" s="624">
        <f>J70/(E36+I36)</f>
        <v>1593.6463157894736</v>
      </c>
      <c r="D71" s="625"/>
      <c r="E71" s="596" t="s">
        <v>56</v>
      </c>
      <c r="F71" s="626"/>
      <c r="G71" s="626"/>
      <c r="H71" s="627"/>
      <c r="I71" s="599">
        <f>C71/3600</f>
        <v>0.44267953216374267</v>
      </c>
      <c r="J71" s="630"/>
      <c r="K71" s="203"/>
      <c r="L71" s="75"/>
      <c r="M71" s="75"/>
      <c r="N71" s="75"/>
      <c r="O71" s="75"/>
      <c r="P71" s="75"/>
      <c r="Q71" s="75"/>
      <c r="R71" s="184"/>
      <c r="S71" s="75"/>
    </row>
  </sheetData>
  <mergeCells count="47">
    <mergeCell ref="A71:B71"/>
    <mergeCell ref="C71:D71"/>
    <mergeCell ref="E71:H71"/>
    <mergeCell ref="I71:J71"/>
    <mergeCell ref="N48:O48"/>
    <mergeCell ref="R36:R37"/>
    <mergeCell ref="M42:Q42"/>
    <mergeCell ref="M49:M50"/>
    <mergeCell ref="N43:O43"/>
    <mergeCell ref="N44:O44"/>
    <mergeCell ref="N45:O45"/>
    <mergeCell ref="N46:O46"/>
    <mergeCell ref="N47:O47"/>
    <mergeCell ref="P50:Q50"/>
    <mergeCell ref="P44:Q46"/>
    <mergeCell ref="N49:O50"/>
    <mergeCell ref="P43:Q43"/>
    <mergeCell ref="P47:Q47"/>
    <mergeCell ref="P48:Q48"/>
    <mergeCell ref="P49:Q49"/>
    <mergeCell ref="K36:K37"/>
    <mergeCell ref="P5:Q5"/>
    <mergeCell ref="R5:R6"/>
    <mergeCell ref="A35:B35"/>
    <mergeCell ref="C35:D35"/>
    <mergeCell ref="E35:H35"/>
    <mergeCell ref="I35:J35"/>
    <mergeCell ref="L35:M35"/>
    <mergeCell ref="O35:P35"/>
    <mergeCell ref="A36:B36"/>
    <mergeCell ref="C36:D36"/>
    <mergeCell ref="E36:F36"/>
    <mergeCell ref="G36:H36"/>
    <mergeCell ref="I36:J36"/>
    <mergeCell ref="N36:O36"/>
    <mergeCell ref="P36:Q36"/>
    <mergeCell ref="A1:Q1"/>
    <mergeCell ref="B3:G3"/>
    <mergeCell ref="A5:B5"/>
    <mergeCell ref="C5:D5"/>
    <mergeCell ref="E5:F5"/>
    <mergeCell ref="G5:H5"/>
    <mergeCell ref="I5:J5"/>
    <mergeCell ref="K5:K6"/>
    <mergeCell ref="L5:M5"/>
    <mergeCell ref="N5:O5"/>
    <mergeCell ref="B2:D2"/>
  </mergeCells>
  <phoneticPr fontId="3" type="noConversion"/>
  <pageMargins left="0.27559055118110237" right="0.27559055118110237" top="0.59055118110236227" bottom="0.19685039370078741" header="0.51181102362204722" footer="0.15748031496062992"/>
  <pageSetup paperSize="9" scale="94" orientation="landscape" horizontalDpi="4294967293" verticalDpi="4294967293" r:id="rId1"/>
  <headerFooter alignWithMargins="0"/>
  <rowBreaks count="1" manualBreakCount="1">
    <brk id="35" max="17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74"/>
  <sheetViews>
    <sheetView view="pageBreakPreview" topLeftCell="A13" zoomScaleSheetLayoutView="100" workbookViewId="0">
      <selection activeCell="M25" sqref="M25"/>
    </sheetView>
  </sheetViews>
  <sheetFormatPr defaultColWidth="8.88671875" defaultRowHeight="18.75"/>
  <cols>
    <col min="1" max="1" width="11.21875" style="184" customWidth="1"/>
    <col min="2" max="2" width="9.6640625" style="184" customWidth="1"/>
    <col min="3" max="3" width="4.77734375" style="184" customWidth="1"/>
    <col min="4" max="4" width="4.77734375" style="204" customWidth="1"/>
    <col min="5" max="5" width="5.77734375" style="184" customWidth="1"/>
    <col min="6" max="8" width="4.77734375" style="184" customWidth="1"/>
    <col min="9" max="9" width="5.77734375" style="184" customWidth="1"/>
    <col min="10" max="10" width="4.77734375" style="184" customWidth="1"/>
    <col min="11" max="11" width="12.109375" style="184" customWidth="1"/>
    <col min="12" max="12" width="11.21875" style="75" customWidth="1"/>
    <col min="13" max="13" width="9.6640625" style="75" customWidth="1"/>
    <col min="14" max="17" width="6.109375" style="75" customWidth="1"/>
    <col min="18" max="18" width="12.109375" style="184" customWidth="1"/>
    <col min="19" max="16384" width="8.88671875" style="75"/>
  </cols>
  <sheetData>
    <row r="1" spans="1:18" ht="21.75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75"/>
    </row>
    <row r="2" spans="1:18" ht="16.5" customHeight="1">
      <c r="A2" s="76" t="s">
        <v>32</v>
      </c>
      <c r="B2" s="572" t="s">
        <v>173</v>
      </c>
      <c r="C2" s="572"/>
      <c r="D2" s="572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7"/>
    </row>
    <row r="3" spans="1:18" ht="16.5" customHeight="1">
      <c r="A3" s="79" t="s">
        <v>33</v>
      </c>
      <c r="B3" s="573">
        <f>'18.02.19'!G3</f>
        <v>43519</v>
      </c>
      <c r="C3" s="573"/>
      <c r="D3" s="573"/>
      <c r="E3" s="573"/>
      <c r="F3" s="573"/>
      <c r="G3" s="573"/>
      <c r="H3" s="573"/>
      <c r="I3" s="77"/>
      <c r="J3" s="77"/>
      <c r="K3" s="77"/>
      <c r="O3" s="80" t="s">
        <v>34</v>
      </c>
      <c r="R3" s="77"/>
    </row>
    <row r="4" spans="1:18" ht="6" customHeight="1" thickBot="1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R4" s="77"/>
    </row>
    <row r="5" spans="1:18" s="83" customFormat="1" ht="12.75" customHeight="1">
      <c r="A5" s="574" t="s">
        <v>35</v>
      </c>
      <c r="B5" s="575"/>
      <c r="C5" s="576" t="s">
        <v>36</v>
      </c>
      <c r="D5" s="577"/>
      <c r="E5" s="578">
        <v>60</v>
      </c>
      <c r="F5" s="579"/>
      <c r="G5" s="580" t="s">
        <v>37</v>
      </c>
      <c r="H5" s="581"/>
      <c r="I5" s="578">
        <v>0</v>
      </c>
      <c r="J5" s="601"/>
      <c r="K5" s="583" t="s">
        <v>38</v>
      </c>
      <c r="L5" s="585" t="s">
        <v>39</v>
      </c>
      <c r="M5" s="586"/>
      <c r="N5" s="587" t="s">
        <v>40</v>
      </c>
      <c r="O5" s="588"/>
      <c r="P5" s="589">
        <v>60</v>
      </c>
      <c r="Q5" s="590"/>
      <c r="R5" s="583" t="s">
        <v>38</v>
      </c>
    </row>
    <row r="6" spans="1:18" s="83" customFormat="1" ht="12.75" customHeight="1" thickBot="1">
      <c r="A6" s="84" t="s">
        <v>41</v>
      </c>
      <c r="B6" s="85" t="s">
        <v>42</v>
      </c>
      <c r="C6" s="167" t="s">
        <v>59</v>
      </c>
      <c r="D6" s="168" t="s">
        <v>44</v>
      </c>
      <c r="E6" s="167" t="s">
        <v>47</v>
      </c>
      <c r="F6" s="88" t="s">
        <v>46</v>
      </c>
      <c r="G6" s="169" t="s">
        <v>59</v>
      </c>
      <c r="H6" s="170" t="s">
        <v>44</v>
      </c>
      <c r="I6" s="167" t="s">
        <v>47</v>
      </c>
      <c r="J6" s="167" t="s">
        <v>46</v>
      </c>
      <c r="K6" s="591"/>
      <c r="L6" s="84" t="s">
        <v>41</v>
      </c>
      <c r="M6" s="85" t="s">
        <v>48</v>
      </c>
      <c r="N6" s="85" t="s">
        <v>43</v>
      </c>
      <c r="O6" s="86" t="s">
        <v>44</v>
      </c>
      <c r="P6" s="85" t="s">
        <v>45</v>
      </c>
      <c r="Q6" s="87" t="s">
        <v>46</v>
      </c>
      <c r="R6" s="591"/>
    </row>
    <row r="7" spans="1:18" s="83" customFormat="1" ht="12.75" customHeight="1">
      <c r="A7" s="91" t="s">
        <v>29</v>
      </c>
      <c r="B7" s="92" t="s">
        <v>49</v>
      </c>
      <c r="C7" s="93">
        <v>70</v>
      </c>
      <c r="D7" s="94">
        <f t="shared" ref="D7:D19" si="0">$E$5*C7/1000</f>
        <v>4.2</v>
      </c>
      <c r="E7" s="95">
        <v>1726</v>
      </c>
      <c r="F7" s="96">
        <f>C7*E7/1000</f>
        <v>120.82</v>
      </c>
      <c r="G7" s="97">
        <v>110</v>
      </c>
      <c r="H7" s="98">
        <f>$I$5*G7/1000</f>
        <v>0</v>
      </c>
      <c r="I7" s="99">
        <f>E7</f>
        <v>1726</v>
      </c>
      <c r="J7" s="100">
        <f>I7*G7/1000</f>
        <v>189.86</v>
      </c>
      <c r="K7" s="101"/>
      <c r="L7" s="91" t="s">
        <v>29</v>
      </c>
      <c r="M7" s="92" t="s">
        <v>49</v>
      </c>
      <c r="N7" s="93">
        <v>70</v>
      </c>
      <c r="O7" s="102">
        <f t="shared" ref="O7:O8" si="1">$P$5*N7/1000</f>
        <v>4.2</v>
      </c>
      <c r="P7" s="95">
        <v>1726</v>
      </c>
      <c r="Q7" s="96">
        <f>N7*P7/1000</f>
        <v>120.82</v>
      </c>
      <c r="R7" s="205"/>
    </row>
    <row r="8" spans="1:18" s="83" customFormat="1" ht="12.75" customHeight="1">
      <c r="A8" s="103"/>
      <c r="B8" s="104" t="s">
        <v>50</v>
      </c>
      <c r="C8" s="105">
        <v>3</v>
      </c>
      <c r="D8" s="94">
        <f t="shared" si="0"/>
        <v>0.18</v>
      </c>
      <c r="E8" s="106">
        <v>2240</v>
      </c>
      <c r="F8" s="107">
        <f>C8*E8/1000</f>
        <v>6.72</v>
      </c>
      <c r="G8" s="108">
        <v>3</v>
      </c>
      <c r="H8" s="109">
        <f>$I$5*G8/1000</f>
        <v>0</v>
      </c>
      <c r="I8" s="110">
        <f t="shared" ref="I8:I13" si="2">E8</f>
        <v>2240</v>
      </c>
      <c r="J8" s="111">
        <f>I8*G8/1000</f>
        <v>6.72</v>
      </c>
      <c r="K8" s="112"/>
      <c r="L8" s="103"/>
      <c r="M8" s="104" t="s">
        <v>50</v>
      </c>
      <c r="N8" s="105">
        <v>3</v>
      </c>
      <c r="O8" s="102">
        <f t="shared" si="1"/>
        <v>0.18</v>
      </c>
      <c r="P8" s="106">
        <v>2240</v>
      </c>
      <c r="Q8" s="107">
        <f>N8*P8/1000</f>
        <v>6.72</v>
      </c>
      <c r="R8" s="112"/>
    </row>
    <row r="9" spans="1:18" s="83" customFormat="1" ht="12.75" customHeight="1">
      <c r="A9" s="103" t="s">
        <v>175</v>
      </c>
      <c r="B9" s="104" t="s">
        <v>175</v>
      </c>
      <c r="C9" s="105">
        <v>15</v>
      </c>
      <c r="D9" s="94">
        <f t="shared" si="0"/>
        <v>0.9</v>
      </c>
      <c r="E9" s="116">
        <v>3320</v>
      </c>
      <c r="F9" s="107">
        <f>C9*E9/1000</f>
        <v>49.8</v>
      </c>
      <c r="G9" s="108">
        <v>3</v>
      </c>
      <c r="H9" s="109">
        <f>$I$5*G9/1000</f>
        <v>0</v>
      </c>
      <c r="I9" s="110">
        <f t="shared" si="2"/>
        <v>3320</v>
      </c>
      <c r="J9" s="111">
        <f>I9*G9/1000</f>
        <v>9.9600000000000009</v>
      </c>
      <c r="K9" s="112"/>
      <c r="L9" s="103" t="s">
        <v>175</v>
      </c>
      <c r="M9" s="104" t="s">
        <v>175</v>
      </c>
      <c r="N9" s="105">
        <v>15</v>
      </c>
      <c r="O9" s="94">
        <f t="shared" ref="O9:O18" si="3">$E$5*N9/1000</f>
        <v>0.9</v>
      </c>
      <c r="P9" s="116">
        <v>3320</v>
      </c>
      <c r="Q9" s="107">
        <f>N9*P9/1000</f>
        <v>49.8</v>
      </c>
      <c r="R9" s="112"/>
    </row>
    <row r="10" spans="1:18" s="83" customFormat="1" ht="12.75" customHeight="1">
      <c r="A10" s="103"/>
      <c r="B10" s="104"/>
      <c r="C10" s="105"/>
      <c r="D10" s="94">
        <f t="shared" si="0"/>
        <v>0</v>
      </c>
      <c r="E10" s="116"/>
      <c r="F10" s="132">
        <f>C10*E10/1000</f>
        <v>0</v>
      </c>
      <c r="G10" s="108"/>
      <c r="H10" s="109">
        <f>$I$5*G10/1000</f>
        <v>0</v>
      </c>
      <c r="I10" s="107">
        <f t="shared" si="2"/>
        <v>0</v>
      </c>
      <c r="J10" s="111">
        <f>I10*G10/1000</f>
        <v>0</v>
      </c>
      <c r="K10" s="112"/>
      <c r="L10" s="103"/>
      <c r="M10" s="104"/>
      <c r="N10" s="191"/>
      <c r="O10" s="94">
        <f t="shared" si="3"/>
        <v>0</v>
      </c>
      <c r="P10" s="255"/>
      <c r="Q10" s="111">
        <f>N10*P10/1000</f>
        <v>0</v>
      </c>
      <c r="R10" s="112"/>
    </row>
    <row r="11" spans="1:18" s="83" customFormat="1" ht="12.75" customHeight="1">
      <c r="A11" s="355" t="s">
        <v>529</v>
      </c>
      <c r="B11" s="104" t="s">
        <v>530</v>
      </c>
      <c r="C11" s="105">
        <v>9</v>
      </c>
      <c r="D11" s="94">
        <f t="shared" si="0"/>
        <v>0.54</v>
      </c>
      <c r="E11" s="116">
        <v>26220</v>
      </c>
      <c r="F11" s="132">
        <f t="shared" ref="F11:F21" si="4">C11*E11/1000</f>
        <v>235.98</v>
      </c>
      <c r="G11" s="108"/>
      <c r="H11" s="109">
        <f t="shared" ref="H11:H20" si="5">$I$5*G11/1000</f>
        <v>0</v>
      </c>
      <c r="I11" s="107">
        <f t="shared" si="2"/>
        <v>26220</v>
      </c>
      <c r="J11" s="111">
        <f t="shared" ref="J11:J28" si="6">I11*G11/1000</f>
        <v>0</v>
      </c>
      <c r="K11" s="353"/>
      <c r="L11" s="104" t="s">
        <v>547</v>
      </c>
      <c r="M11" s="104" t="s">
        <v>547</v>
      </c>
      <c r="N11" s="191">
        <v>34</v>
      </c>
      <c r="O11" s="94">
        <f t="shared" si="3"/>
        <v>2.04</v>
      </c>
      <c r="P11" s="255">
        <v>4040</v>
      </c>
      <c r="Q11" s="111">
        <f t="shared" ref="Q11:Q28" si="7">N11*P11/1000</f>
        <v>137.36000000000001</v>
      </c>
      <c r="R11" s="112"/>
    </row>
    <row r="12" spans="1:18" s="83" customFormat="1" ht="12.75" customHeight="1">
      <c r="A12" s="103"/>
      <c r="B12" s="104" t="s">
        <v>315</v>
      </c>
      <c r="C12" s="105">
        <v>10</v>
      </c>
      <c r="D12" s="94">
        <f t="shared" si="0"/>
        <v>0.6</v>
      </c>
      <c r="E12" s="116">
        <v>1620</v>
      </c>
      <c r="F12" s="132">
        <f t="shared" si="4"/>
        <v>16.2</v>
      </c>
      <c r="G12" s="108"/>
      <c r="H12" s="109">
        <f t="shared" si="5"/>
        <v>0</v>
      </c>
      <c r="I12" s="107">
        <f t="shared" si="2"/>
        <v>1620</v>
      </c>
      <c r="J12" s="111">
        <f t="shared" si="6"/>
        <v>0</v>
      </c>
      <c r="K12" s="112"/>
      <c r="L12" s="104"/>
      <c r="M12" s="104" t="s">
        <v>287</v>
      </c>
      <c r="N12" s="191">
        <v>5</v>
      </c>
      <c r="O12" s="94">
        <f>$E$5*N12/300</f>
        <v>1</v>
      </c>
      <c r="P12" s="255">
        <v>6580</v>
      </c>
      <c r="Q12" s="111">
        <f>N12*P12/300</f>
        <v>109.66666666666667</v>
      </c>
      <c r="R12" s="112"/>
    </row>
    <row r="13" spans="1:18" s="83" customFormat="1" ht="12.75" customHeight="1">
      <c r="A13" s="103"/>
      <c r="B13" s="104"/>
      <c r="C13" s="105">
        <v>84</v>
      </c>
      <c r="D13" s="94">
        <f t="shared" si="0"/>
        <v>5.04</v>
      </c>
      <c r="E13" s="116"/>
      <c r="F13" s="132">
        <f t="shared" si="4"/>
        <v>0</v>
      </c>
      <c r="G13" s="108"/>
      <c r="H13" s="109">
        <f t="shared" si="5"/>
        <v>0</v>
      </c>
      <c r="I13" s="107">
        <f t="shared" si="2"/>
        <v>0</v>
      </c>
      <c r="J13" s="111">
        <f t="shared" si="6"/>
        <v>0</v>
      </c>
      <c r="K13" s="112"/>
      <c r="L13" s="103"/>
      <c r="M13" s="104"/>
      <c r="N13" s="191">
        <v>8</v>
      </c>
      <c r="O13" s="94">
        <f t="shared" si="3"/>
        <v>0.48</v>
      </c>
      <c r="P13" s="255"/>
      <c r="Q13" s="111">
        <f t="shared" si="7"/>
        <v>0</v>
      </c>
      <c r="R13" s="112"/>
    </row>
    <row r="14" spans="1:18" s="83" customFormat="1" ht="12.75" customHeight="1">
      <c r="A14" s="103" t="s">
        <v>531</v>
      </c>
      <c r="B14" s="104" t="s">
        <v>532</v>
      </c>
      <c r="C14" s="105">
        <v>34</v>
      </c>
      <c r="D14" s="94">
        <f t="shared" si="0"/>
        <v>2.04</v>
      </c>
      <c r="E14" s="116">
        <v>8930</v>
      </c>
      <c r="F14" s="132">
        <f t="shared" si="4"/>
        <v>303.62</v>
      </c>
      <c r="G14" s="108"/>
      <c r="H14" s="109">
        <f t="shared" si="5"/>
        <v>0</v>
      </c>
      <c r="I14" s="107">
        <f t="shared" ref="I14:I28" si="8">E14</f>
        <v>8930</v>
      </c>
      <c r="J14" s="111">
        <f t="shared" si="6"/>
        <v>0</v>
      </c>
      <c r="K14" s="112"/>
      <c r="L14" s="103" t="s">
        <v>548</v>
      </c>
      <c r="M14" s="104" t="s">
        <v>549</v>
      </c>
      <c r="N14" s="191">
        <v>50</v>
      </c>
      <c r="O14" s="94">
        <f t="shared" si="3"/>
        <v>3</v>
      </c>
      <c r="P14" s="255">
        <v>4480</v>
      </c>
      <c r="Q14" s="111">
        <f t="shared" si="7"/>
        <v>224</v>
      </c>
      <c r="R14" s="112"/>
    </row>
    <row r="15" spans="1:18" s="83" customFormat="1" ht="12.75" customHeight="1">
      <c r="A15" s="103"/>
      <c r="B15" s="104" t="s">
        <v>533</v>
      </c>
      <c r="C15" s="105">
        <v>33</v>
      </c>
      <c r="D15" s="94">
        <f t="shared" si="0"/>
        <v>1.98</v>
      </c>
      <c r="E15" s="116">
        <v>1620</v>
      </c>
      <c r="F15" s="132">
        <f t="shared" si="4"/>
        <v>53.46</v>
      </c>
      <c r="G15" s="108"/>
      <c r="H15" s="109">
        <f t="shared" si="5"/>
        <v>0</v>
      </c>
      <c r="I15" s="107">
        <f t="shared" si="8"/>
        <v>1620</v>
      </c>
      <c r="J15" s="111">
        <f t="shared" si="6"/>
        <v>0</v>
      </c>
      <c r="K15" s="112"/>
      <c r="L15" s="103"/>
      <c r="M15" s="104" t="s">
        <v>550</v>
      </c>
      <c r="N15" s="191">
        <v>5</v>
      </c>
      <c r="O15" s="94">
        <f t="shared" si="3"/>
        <v>0.3</v>
      </c>
      <c r="P15" s="255">
        <v>4520</v>
      </c>
      <c r="Q15" s="111">
        <f t="shared" si="7"/>
        <v>22.6</v>
      </c>
      <c r="R15" s="112"/>
    </row>
    <row r="16" spans="1:18" s="83" customFormat="1" ht="12.75" customHeight="1">
      <c r="A16" s="357"/>
      <c r="B16" s="104"/>
      <c r="C16" s="105"/>
      <c r="D16" s="94">
        <f t="shared" si="0"/>
        <v>0</v>
      </c>
      <c r="E16" s="116"/>
      <c r="F16" s="132">
        <f t="shared" si="4"/>
        <v>0</v>
      </c>
      <c r="G16" s="108"/>
      <c r="H16" s="109">
        <f t="shared" si="5"/>
        <v>0</v>
      </c>
      <c r="I16" s="107">
        <f t="shared" si="8"/>
        <v>0</v>
      </c>
      <c r="J16" s="111">
        <f t="shared" si="6"/>
        <v>0</v>
      </c>
      <c r="K16" s="112"/>
      <c r="L16" s="103"/>
      <c r="M16" s="104"/>
      <c r="N16" s="191">
        <v>33</v>
      </c>
      <c r="O16" s="94">
        <f t="shared" si="3"/>
        <v>1.98</v>
      </c>
      <c r="P16" s="255"/>
      <c r="Q16" s="111">
        <f t="shared" si="7"/>
        <v>0</v>
      </c>
      <c r="R16" s="112"/>
    </row>
    <row r="17" spans="1:18" s="83" customFormat="1" ht="12.75" customHeight="1">
      <c r="A17" s="103" t="s">
        <v>534</v>
      </c>
      <c r="B17" s="104" t="s">
        <v>535</v>
      </c>
      <c r="C17" s="105">
        <v>25</v>
      </c>
      <c r="D17" s="94">
        <f t="shared" si="0"/>
        <v>1.5</v>
      </c>
      <c r="E17" s="116">
        <v>6580</v>
      </c>
      <c r="F17" s="132">
        <f t="shared" si="4"/>
        <v>164.5</v>
      </c>
      <c r="G17" s="108"/>
      <c r="H17" s="109">
        <f t="shared" si="5"/>
        <v>0</v>
      </c>
      <c r="I17" s="107">
        <f t="shared" si="8"/>
        <v>6580</v>
      </c>
      <c r="J17" s="111">
        <f t="shared" si="6"/>
        <v>0</v>
      </c>
      <c r="K17" s="112"/>
      <c r="L17" s="103" t="s">
        <v>551</v>
      </c>
      <c r="M17" s="104" t="s">
        <v>552</v>
      </c>
      <c r="N17" s="191">
        <v>16</v>
      </c>
      <c r="O17" s="94">
        <f t="shared" si="3"/>
        <v>0.96</v>
      </c>
      <c r="P17" s="255">
        <v>3520</v>
      </c>
      <c r="Q17" s="111">
        <f t="shared" si="7"/>
        <v>56.32</v>
      </c>
      <c r="R17" s="112"/>
    </row>
    <row r="18" spans="1:18" s="83" customFormat="1" ht="12.75" customHeight="1">
      <c r="A18" s="103"/>
      <c r="B18" s="104" t="s">
        <v>490</v>
      </c>
      <c r="C18" s="105">
        <v>9</v>
      </c>
      <c r="D18" s="94">
        <f t="shared" si="0"/>
        <v>0.54</v>
      </c>
      <c r="E18" s="116">
        <v>1240</v>
      </c>
      <c r="F18" s="132">
        <f t="shared" si="4"/>
        <v>11.16</v>
      </c>
      <c r="G18" s="108"/>
      <c r="H18" s="109">
        <f t="shared" si="5"/>
        <v>0</v>
      </c>
      <c r="I18" s="107">
        <f t="shared" si="8"/>
        <v>1240</v>
      </c>
      <c r="J18" s="111">
        <f t="shared" si="6"/>
        <v>0</v>
      </c>
      <c r="K18" s="112"/>
      <c r="L18" s="103"/>
      <c r="M18" s="104"/>
      <c r="N18" s="191">
        <v>8</v>
      </c>
      <c r="O18" s="94">
        <f t="shared" si="3"/>
        <v>0.48</v>
      </c>
      <c r="P18" s="255"/>
      <c r="Q18" s="111">
        <f t="shared" si="7"/>
        <v>0</v>
      </c>
      <c r="R18" s="112"/>
    </row>
    <row r="19" spans="1:18" s="83" customFormat="1" ht="12.75" customHeight="1">
      <c r="A19" s="357"/>
      <c r="B19" s="104"/>
      <c r="C19" s="105"/>
      <c r="D19" s="94">
        <f t="shared" si="0"/>
        <v>0</v>
      </c>
      <c r="E19" s="116"/>
      <c r="F19" s="132">
        <f t="shared" si="4"/>
        <v>0</v>
      </c>
      <c r="G19" s="108"/>
      <c r="H19" s="109">
        <f t="shared" si="5"/>
        <v>0</v>
      </c>
      <c r="I19" s="107">
        <f t="shared" si="8"/>
        <v>0</v>
      </c>
      <c r="J19" s="111">
        <f t="shared" si="6"/>
        <v>0</v>
      </c>
      <c r="K19" s="112"/>
      <c r="L19" s="103"/>
      <c r="M19" s="104"/>
      <c r="N19" s="105">
        <v>13</v>
      </c>
      <c r="O19" s="94">
        <f>$E$5*N19/800</f>
        <v>0.97499999999999998</v>
      </c>
      <c r="P19" s="116"/>
      <c r="Q19" s="111">
        <f>N19*P19/800</f>
        <v>0</v>
      </c>
      <c r="R19" s="467"/>
    </row>
    <row r="20" spans="1:18" s="83" customFormat="1" ht="12.75" customHeight="1">
      <c r="A20" s="103"/>
      <c r="B20" s="104"/>
      <c r="C20" s="105"/>
      <c r="D20" s="94">
        <f>$E$5*C20/1000</f>
        <v>0</v>
      </c>
      <c r="E20" s="116"/>
      <c r="F20" s="132">
        <f t="shared" si="4"/>
        <v>0</v>
      </c>
      <c r="G20" s="108"/>
      <c r="H20" s="109">
        <f t="shared" si="5"/>
        <v>0</v>
      </c>
      <c r="I20" s="107">
        <f t="shared" si="8"/>
        <v>0</v>
      </c>
      <c r="J20" s="111">
        <f t="shared" si="6"/>
        <v>0</v>
      </c>
      <c r="K20" s="112"/>
      <c r="L20" s="103" t="s">
        <v>391</v>
      </c>
      <c r="M20" s="104" t="s">
        <v>553</v>
      </c>
      <c r="N20" s="105">
        <v>50</v>
      </c>
      <c r="O20" s="94">
        <f t="shared" ref="O20:O21" si="9">$E$5*N20/1000</f>
        <v>3</v>
      </c>
      <c r="P20" s="116">
        <v>2190</v>
      </c>
      <c r="Q20" s="111">
        <f t="shared" si="7"/>
        <v>109.5</v>
      </c>
      <c r="R20" s="467"/>
    </row>
    <row r="21" spans="1:18" s="83" customFormat="1" ht="12.75" customHeight="1">
      <c r="A21" s="103" t="s">
        <v>526</v>
      </c>
      <c r="B21" s="104" t="s">
        <v>527</v>
      </c>
      <c r="C21" s="105">
        <v>14</v>
      </c>
      <c r="D21" s="94">
        <f t="shared" ref="D21" si="10">$E$5*C21/1000</f>
        <v>0.84</v>
      </c>
      <c r="E21" s="116">
        <v>2030</v>
      </c>
      <c r="F21" s="132">
        <f t="shared" si="4"/>
        <v>28.42</v>
      </c>
      <c r="G21" s="108"/>
      <c r="H21" s="109">
        <f t="shared" ref="H21:H28" si="11">$I$5*G21/1000</f>
        <v>0</v>
      </c>
      <c r="I21" s="107">
        <f t="shared" si="8"/>
        <v>2030</v>
      </c>
      <c r="J21" s="111">
        <f t="shared" si="6"/>
        <v>0</v>
      </c>
      <c r="K21" s="112"/>
      <c r="L21" s="103"/>
      <c r="M21" s="104" t="s">
        <v>267</v>
      </c>
      <c r="N21" s="105">
        <v>8</v>
      </c>
      <c r="O21" s="94">
        <f t="shared" si="9"/>
        <v>0.48</v>
      </c>
      <c r="P21" s="116">
        <v>1620</v>
      </c>
      <c r="Q21" s="111">
        <f t="shared" si="7"/>
        <v>12.96</v>
      </c>
      <c r="R21" s="467"/>
    </row>
    <row r="22" spans="1:18" s="83" customFormat="1" ht="12.75" customHeight="1">
      <c r="A22" s="217" t="s">
        <v>203</v>
      </c>
      <c r="B22" s="218" t="s">
        <v>528</v>
      </c>
      <c r="C22" s="219"/>
      <c r="D22" s="216"/>
      <c r="E22" s="106"/>
      <c r="F22" s="132">
        <f t="shared" ref="F22:F23" si="12">C22*E22/1000</f>
        <v>0</v>
      </c>
      <c r="G22" s="108"/>
      <c r="H22" s="109">
        <f t="shared" ref="H22" si="13">$I$5*G22/1000</f>
        <v>0</v>
      </c>
      <c r="I22" s="107">
        <f t="shared" ref="I22" si="14">E22</f>
        <v>0</v>
      </c>
      <c r="J22" s="111">
        <f t="shared" ref="J22" si="15">I22*G22/1000</f>
        <v>0</v>
      </c>
      <c r="K22" s="112"/>
      <c r="L22" s="103"/>
      <c r="M22" s="104"/>
      <c r="N22" s="191">
        <v>5</v>
      </c>
      <c r="O22" s="102">
        <f t="shared" ref="O22:O28" si="16">$P$5*N22/1000</f>
        <v>0.3</v>
      </c>
      <c r="P22" s="255"/>
      <c r="Q22" s="111">
        <f t="shared" si="7"/>
        <v>0</v>
      </c>
      <c r="R22" s="467"/>
    </row>
    <row r="23" spans="1:18" s="83" customFormat="1" ht="12.75" customHeight="1">
      <c r="A23" s="103" t="s">
        <v>180</v>
      </c>
      <c r="B23" s="104"/>
      <c r="C23" s="105">
        <v>50</v>
      </c>
      <c r="D23" s="94">
        <f>$E$5*C23/1000</f>
        <v>3</v>
      </c>
      <c r="E23" s="116">
        <v>790</v>
      </c>
      <c r="F23" s="132">
        <f t="shared" si="12"/>
        <v>39.5</v>
      </c>
      <c r="G23" s="108"/>
      <c r="H23" s="109"/>
      <c r="I23" s="107"/>
      <c r="J23" s="111"/>
      <c r="K23" s="112"/>
      <c r="L23" s="103"/>
      <c r="M23" s="104"/>
      <c r="N23" s="191">
        <v>5</v>
      </c>
      <c r="O23" s="102">
        <f t="shared" si="16"/>
        <v>0.3</v>
      </c>
      <c r="P23" s="255"/>
      <c r="Q23" s="111">
        <f t="shared" si="7"/>
        <v>0</v>
      </c>
      <c r="R23" s="467"/>
    </row>
    <row r="24" spans="1:18" s="83" customFormat="1" ht="12.75" customHeight="1">
      <c r="A24" s="125" t="s">
        <v>179</v>
      </c>
      <c r="B24" s="126"/>
      <c r="C24" s="191">
        <v>16</v>
      </c>
      <c r="D24" s="94">
        <f>$E$5*C24/1000</f>
        <v>0.96</v>
      </c>
      <c r="E24" s="192">
        <v>1980</v>
      </c>
      <c r="F24" s="132">
        <f t="shared" ref="F24:F28" si="17">C24*E24/1000</f>
        <v>31.68</v>
      </c>
      <c r="G24" s="108"/>
      <c r="H24" s="109">
        <f t="shared" si="11"/>
        <v>0</v>
      </c>
      <c r="I24" s="107">
        <f t="shared" si="8"/>
        <v>1980</v>
      </c>
      <c r="J24" s="111">
        <f t="shared" si="6"/>
        <v>0</v>
      </c>
      <c r="K24" s="112"/>
      <c r="L24" s="217" t="s">
        <v>308</v>
      </c>
      <c r="M24" s="218" t="s">
        <v>309</v>
      </c>
      <c r="N24" s="219">
        <v>45</v>
      </c>
      <c r="O24" s="102">
        <f t="shared" si="16"/>
        <v>2.7</v>
      </c>
      <c r="P24" s="106">
        <v>5660</v>
      </c>
      <c r="Q24" s="111">
        <f t="shared" si="7"/>
        <v>254.7</v>
      </c>
      <c r="R24" s="467"/>
    </row>
    <row r="25" spans="1:18" s="83" customFormat="1" ht="12.75" customHeight="1">
      <c r="A25" s="373" t="s">
        <v>330</v>
      </c>
      <c r="B25" s="374"/>
      <c r="C25" s="375">
        <v>1000</v>
      </c>
      <c r="D25" s="376">
        <f t="shared" ref="D25" si="18">$E$5*C25/1000</f>
        <v>60</v>
      </c>
      <c r="E25" s="377">
        <v>240</v>
      </c>
      <c r="F25" s="132">
        <f t="shared" si="17"/>
        <v>240</v>
      </c>
      <c r="G25" s="108"/>
      <c r="H25" s="109">
        <f t="shared" si="11"/>
        <v>0</v>
      </c>
      <c r="I25" s="107">
        <f t="shared" si="8"/>
        <v>240</v>
      </c>
      <c r="J25" s="111">
        <f t="shared" si="6"/>
        <v>0</v>
      </c>
      <c r="K25" s="112"/>
      <c r="L25" s="103"/>
      <c r="M25" s="104"/>
      <c r="N25" s="191"/>
      <c r="O25" s="102">
        <f t="shared" si="16"/>
        <v>0</v>
      </c>
      <c r="P25" s="255"/>
      <c r="Q25" s="111">
        <f t="shared" si="7"/>
        <v>0</v>
      </c>
      <c r="R25" s="112"/>
    </row>
    <row r="26" spans="1:18" s="83" customFormat="1" ht="12.75" customHeight="1">
      <c r="A26" s="373" t="s">
        <v>207</v>
      </c>
      <c r="B26" s="374"/>
      <c r="C26" s="375">
        <v>20</v>
      </c>
      <c r="D26" s="376">
        <f t="shared" ref="D26:D28" si="19">$E$5*C26/1000</f>
        <v>1.2</v>
      </c>
      <c r="E26" s="377">
        <v>2100</v>
      </c>
      <c r="F26" s="385">
        <f t="shared" si="17"/>
        <v>42</v>
      </c>
      <c r="G26" s="379"/>
      <c r="H26" s="376">
        <f t="shared" si="11"/>
        <v>0</v>
      </c>
      <c r="I26" s="378">
        <f t="shared" si="8"/>
        <v>2100</v>
      </c>
      <c r="J26" s="380">
        <f t="shared" si="6"/>
        <v>0</v>
      </c>
      <c r="K26" s="381"/>
      <c r="L26" s="217"/>
      <c r="M26" s="218"/>
      <c r="N26" s="219"/>
      <c r="O26" s="102">
        <f t="shared" si="16"/>
        <v>0</v>
      </c>
      <c r="P26" s="461"/>
      <c r="Q26" s="111">
        <f t="shared" si="7"/>
        <v>0</v>
      </c>
      <c r="R26" s="214"/>
    </row>
    <row r="27" spans="1:18" s="83" customFormat="1" ht="12.75" customHeight="1">
      <c r="A27" s="457" t="s">
        <v>345</v>
      </c>
      <c r="B27" s="119" t="s">
        <v>525</v>
      </c>
      <c r="C27" s="186">
        <v>12</v>
      </c>
      <c r="D27" s="121">
        <f t="shared" si="19"/>
        <v>0.72</v>
      </c>
      <c r="E27" s="187">
        <v>5410</v>
      </c>
      <c r="F27" s="189">
        <f t="shared" si="17"/>
        <v>64.92</v>
      </c>
      <c r="G27" s="123"/>
      <c r="H27" s="121">
        <f t="shared" si="11"/>
        <v>0</v>
      </c>
      <c r="I27" s="213">
        <f t="shared" si="8"/>
        <v>5410</v>
      </c>
      <c r="J27" s="122">
        <f t="shared" si="6"/>
        <v>0</v>
      </c>
      <c r="K27" s="352"/>
      <c r="L27" s="217" t="s">
        <v>203</v>
      </c>
      <c r="M27" s="218"/>
      <c r="N27" s="219"/>
      <c r="O27" s="102">
        <f t="shared" si="16"/>
        <v>0</v>
      </c>
      <c r="P27" s="461"/>
      <c r="Q27" s="111">
        <f t="shared" si="7"/>
        <v>0</v>
      </c>
      <c r="R27" s="214"/>
    </row>
    <row r="28" spans="1:18" s="83" customFormat="1" ht="12.75" customHeight="1">
      <c r="A28" s="118"/>
      <c r="B28" s="119"/>
      <c r="C28" s="186">
        <v>1</v>
      </c>
      <c r="D28" s="121">
        <f t="shared" si="19"/>
        <v>0.06</v>
      </c>
      <c r="E28" s="187"/>
      <c r="F28" s="189">
        <f t="shared" si="17"/>
        <v>0</v>
      </c>
      <c r="G28" s="123"/>
      <c r="H28" s="121">
        <f t="shared" si="11"/>
        <v>0</v>
      </c>
      <c r="I28" s="213">
        <f t="shared" si="8"/>
        <v>0</v>
      </c>
      <c r="J28" s="122">
        <f t="shared" si="6"/>
        <v>0</v>
      </c>
      <c r="K28" s="352"/>
      <c r="L28" s="217" t="s">
        <v>208</v>
      </c>
      <c r="M28" s="218" t="s">
        <v>209</v>
      </c>
      <c r="N28" s="219">
        <v>15</v>
      </c>
      <c r="O28" s="102">
        <f t="shared" si="16"/>
        <v>0.9</v>
      </c>
      <c r="P28" s="461">
        <v>2110</v>
      </c>
      <c r="Q28" s="111">
        <f t="shared" si="7"/>
        <v>31.65</v>
      </c>
      <c r="R28" s="214"/>
    </row>
    <row r="29" spans="1:18" s="83" customFormat="1" ht="12.75" customHeight="1">
      <c r="A29" s="125" t="s">
        <v>412</v>
      </c>
      <c r="B29" s="126" t="s">
        <v>412</v>
      </c>
      <c r="C29" s="191">
        <v>30</v>
      </c>
      <c r="D29" s="94">
        <f>50*C29/1000</f>
        <v>1.5</v>
      </c>
      <c r="E29" s="192">
        <v>2790</v>
      </c>
      <c r="F29" s="224">
        <f t="shared" ref="F29:F30" si="20">C29*E29/1000</f>
        <v>83.7</v>
      </c>
      <c r="G29" s="389"/>
      <c r="H29" s="94">
        <f>$I$5*G29/1000</f>
        <v>0</v>
      </c>
      <c r="I29" s="224"/>
      <c r="J29" s="128">
        <f>I29*G29/1000</f>
        <v>0</v>
      </c>
      <c r="K29" s="226"/>
      <c r="L29" s="125" t="s">
        <v>30</v>
      </c>
      <c r="M29" s="126" t="s">
        <v>30</v>
      </c>
      <c r="N29" s="191">
        <v>30</v>
      </c>
      <c r="O29" s="94">
        <f>50*N29/1000</f>
        <v>1.5</v>
      </c>
      <c r="P29" s="192">
        <v>2790</v>
      </c>
      <c r="Q29" s="224">
        <f t="shared" ref="Q29:Q30" si="21">N29*P29/1000</f>
        <v>83.7</v>
      </c>
      <c r="R29" s="214"/>
    </row>
    <row r="30" spans="1:18" s="83" customFormat="1" ht="12.75" customHeight="1">
      <c r="A30" s="125" t="s">
        <v>154</v>
      </c>
      <c r="B30" s="126" t="s">
        <v>154</v>
      </c>
      <c r="C30" s="191">
        <v>24</v>
      </c>
      <c r="D30" s="94">
        <f t="shared" ref="D30" si="22">$E$5*C30/1000</f>
        <v>1.44</v>
      </c>
      <c r="E30" s="192">
        <v>2150</v>
      </c>
      <c r="F30" s="224">
        <f t="shared" si="20"/>
        <v>51.6</v>
      </c>
      <c r="G30" s="389"/>
      <c r="H30" s="94">
        <f>$I$5*G30/1000</f>
        <v>0</v>
      </c>
      <c r="I30" s="192">
        <v>3300</v>
      </c>
      <c r="J30" s="128">
        <f>I30*G30/1000</f>
        <v>0</v>
      </c>
      <c r="K30" s="226"/>
      <c r="L30" s="125" t="s">
        <v>412</v>
      </c>
      <c r="M30" s="126" t="s">
        <v>412</v>
      </c>
      <c r="N30" s="191">
        <v>24</v>
      </c>
      <c r="O30" s="94">
        <f t="shared" ref="O30" si="23">$E$5*N30/1000</f>
        <v>1.44</v>
      </c>
      <c r="P30" s="192">
        <v>2150</v>
      </c>
      <c r="Q30" s="224">
        <f t="shared" si="21"/>
        <v>51.6</v>
      </c>
      <c r="R30" s="112"/>
    </row>
    <row r="31" spans="1:18" s="83" customFormat="1" ht="12.75" customHeight="1">
      <c r="A31" s="103" t="s">
        <v>51</v>
      </c>
      <c r="B31" s="104"/>
      <c r="C31" s="117"/>
      <c r="D31" s="94"/>
      <c r="E31" s="111"/>
      <c r="F31" s="132">
        <f>SUM(F7:F30)</f>
        <v>1544.08</v>
      </c>
      <c r="G31" s="389"/>
      <c r="H31" s="111"/>
      <c r="I31" s="132"/>
      <c r="J31" s="132">
        <f>SUM(J7:J30)</f>
        <v>206.54000000000002</v>
      </c>
      <c r="K31" s="190"/>
      <c r="L31" s="134" t="s">
        <v>51</v>
      </c>
      <c r="M31" s="135"/>
      <c r="N31" s="136"/>
      <c r="O31" s="102"/>
      <c r="P31" s="111"/>
      <c r="Q31" s="107">
        <f>SUM(Q7:Q30)</f>
        <v>1271.3966666666668</v>
      </c>
      <c r="R31" s="112"/>
    </row>
    <row r="32" spans="1:18" s="83" customFormat="1" ht="12.75" customHeight="1" thickBot="1">
      <c r="A32" s="137" t="s">
        <v>52</v>
      </c>
      <c r="B32" s="138"/>
      <c r="C32" s="139"/>
      <c r="D32" s="140"/>
      <c r="E32" s="141"/>
      <c r="F32" s="142">
        <v>250</v>
      </c>
      <c r="G32" s="143"/>
      <c r="H32" s="141"/>
      <c r="I32" s="142"/>
      <c r="J32" s="142">
        <v>250</v>
      </c>
      <c r="K32" s="195"/>
      <c r="L32" s="145" t="s">
        <v>52</v>
      </c>
      <c r="M32" s="146"/>
      <c r="N32" s="147"/>
      <c r="O32" s="148"/>
      <c r="P32" s="149"/>
      <c r="Q32" s="150">
        <v>250</v>
      </c>
      <c r="R32" s="195"/>
    </row>
    <row r="33" spans="1:18" s="83" customFormat="1" ht="12.75" customHeight="1">
      <c r="A33" s="152" t="s">
        <v>53</v>
      </c>
      <c r="B33" s="153"/>
      <c r="C33" s="154"/>
      <c r="D33" s="155"/>
      <c r="E33" s="156"/>
      <c r="F33" s="157"/>
      <c r="G33" s="158"/>
      <c r="H33" s="158"/>
      <c r="I33" s="158"/>
      <c r="J33" s="158">
        <f>(E5+I5)*3600</f>
        <v>216000</v>
      </c>
      <c r="K33" s="159"/>
      <c r="L33" s="152" t="s">
        <v>53</v>
      </c>
      <c r="M33" s="153"/>
      <c r="N33" s="154"/>
      <c r="O33" s="155"/>
      <c r="P33" s="156"/>
      <c r="Q33" s="157">
        <f>P5*3600</f>
        <v>216000</v>
      </c>
      <c r="R33" s="159"/>
    </row>
    <row r="34" spans="1:18" s="83" customFormat="1" ht="12.75" customHeight="1" thickBot="1">
      <c r="A34" s="145" t="s">
        <v>54</v>
      </c>
      <c r="B34" s="146"/>
      <c r="C34" s="147"/>
      <c r="D34" s="148"/>
      <c r="E34" s="149"/>
      <c r="F34" s="150"/>
      <c r="G34" s="150"/>
      <c r="H34" s="150"/>
      <c r="I34" s="150"/>
      <c r="J34" s="150">
        <f>(F31+F32)*E5+(J31+J32)*I5</f>
        <v>107644.79999999999</v>
      </c>
      <c r="K34" s="151"/>
      <c r="L34" s="145" t="s">
        <v>54</v>
      </c>
      <c r="M34" s="146"/>
      <c r="N34" s="147"/>
      <c r="O34" s="148"/>
      <c r="P34" s="149"/>
      <c r="Q34" s="150">
        <f>N35*P5</f>
        <v>91283.8</v>
      </c>
      <c r="R34" s="151"/>
    </row>
    <row r="35" spans="1:18" s="83" customFormat="1" ht="12.75" customHeight="1" thickBot="1">
      <c r="A35" s="592" t="s">
        <v>55</v>
      </c>
      <c r="B35" s="593"/>
      <c r="C35" s="594">
        <f>J34/(E5+I5)</f>
        <v>1794.0799999999997</v>
      </c>
      <c r="D35" s="595"/>
      <c r="E35" s="596" t="s">
        <v>56</v>
      </c>
      <c r="F35" s="597"/>
      <c r="G35" s="597"/>
      <c r="H35" s="598"/>
      <c r="I35" s="599">
        <f>C35/3600</f>
        <v>0.4983555555555555</v>
      </c>
      <c r="J35" s="600"/>
      <c r="K35" s="160"/>
      <c r="L35" s="592" t="s">
        <v>55</v>
      </c>
      <c r="M35" s="593"/>
      <c r="N35" s="161">
        <f>Q31+Q32</f>
        <v>1521.3966666666668</v>
      </c>
      <c r="O35" s="593" t="s">
        <v>57</v>
      </c>
      <c r="P35" s="593"/>
      <c r="Q35" s="162">
        <f>N35/3600</f>
        <v>0.42261018518518523</v>
      </c>
      <c r="R35" s="160"/>
    </row>
    <row r="36" spans="1:18" s="166" customFormat="1" ht="20.25" customHeight="1" thickBot="1">
      <c r="A36" s="163"/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75"/>
      <c r="M36" s="75"/>
      <c r="R36" s="165"/>
    </row>
    <row r="37" spans="1:18" s="83" customFormat="1" ht="12.75" customHeight="1">
      <c r="A37" s="569" t="s">
        <v>58</v>
      </c>
      <c r="B37" s="570"/>
      <c r="C37" s="576" t="s">
        <v>36</v>
      </c>
      <c r="D37" s="577"/>
      <c r="E37" s="578">
        <v>70</v>
      </c>
      <c r="F37" s="579"/>
      <c r="G37" s="580" t="s">
        <v>37</v>
      </c>
      <c r="H37" s="581"/>
      <c r="I37" s="578">
        <v>9</v>
      </c>
      <c r="J37" s="601"/>
      <c r="K37" s="583" t="s">
        <v>38</v>
      </c>
      <c r="L37" s="75"/>
      <c r="M37" s="75"/>
      <c r="N37" s="602"/>
      <c r="O37" s="602"/>
      <c r="P37" s="602"/>
      <c r="Q37" s="602"/>
      <c r="R37" s="602"/>
    </row>
    <row r="38" spans="1:18" s="83" customFormat="1" ht="12.75" customHeight="1" thickBot="1">
      <c r="A38" s="84" t="s">
        <v>41</v>
      </c>
      <c r="B38" s="85" t="s">
        <v>48</v>
      </c>
      <c r="C38" s="167" t="s">
        <v>43</v>
      </c>
      <c r="D38" s="168" t="s">
        <v>44</v>
      </c>
      <c r="E38" s="167" t="s">
        <v>45</v>
      </c>
      <c r="F38" s="88" t="s">
        <v>46</v>
      </c>
      <c r="G38" s="169" t="s">
        <v>59</v>
      </c>
      <c r="H38" s="170" t="s">
        <v>44</v>
      </c>
      <c r="I38" s="167" t="s">
        <v>47</v>
      </c>
      <c r="J38" s="167" t="s">
        <v>46</v>
      </c>
      <c r="K38" s="591"/>
      <c r="L38" s="75"/>
      <c r="M38" s="75"/>
      <c r="N38" s="171"/>
      <c r="O38" s="171"/>
      <c r="P38" s="171"/>
      <c r="Q38" s="171"/>
      <c r="R38" s="602"/>
    </row>
    <row r="39" spans="1:18" s="83" customFormat="1" ht="12.75" customHeight="1">
      <c r="A39" s="91" t="s">
        <v>29</v>
      </c>
      <c r="B39" s="92" t="s">
        <v>49</v>
      </c>
      <c r="C39" s="93">
        <v>70</v>
      </c>
      <c r="D39" s="94">
        <f t="shared" ref="D39:D41" si="24">$E$5*C39/1000</f>
        <v>4.2</v>
      </c>
      <c r="E39" s="95">
        <v>1726</v>
      </c>
      <c r="F39" s="96">
        <f>C39*E39/1000</f>
        <v>120.82</v>
      </c>
      <c r="G39" s="97">
        <v>110</v>
      </c>
      <c r="H39" s="109">
        <f t="shared" ref="H39:H41" si="25">$I$37*G39/1000</f>
        <v>0.99</v>
      </c>
      <c r="I39" s="99">
        <f>E39</f>
        <v>1726</v>
      </c>
      <c r="J39" s="100">
        <f>I39*G39/1000</f>
        <v>189.86</v>
      </c>
      <c r="K39" s="101"/>
      <c r="L39" s="75"/>
      <c r="M39" s="173"/>
      <c r="N39" s="174"/>
      <c r="O39" s="175"/>
      <c r="P39" s="175"/>
      <c r="Q39" s="176"/>
    </row>
    <row r="40" spans="1:18" s="83" customFormat="1" ht="12.75" customHeight="1">
      <c r="A40" s="103"/>
      <c r="B40" s="104" t="s">
        <v>50</v>
      </c>
      <c r="C40" s="105">
        <v>3</v>
      </c>
      <c r="D40" s="94">
        <f t="shared" si="24"/>
        <v>0.18</v>
      </c>
      <c r="E40" s="106">
        <v>2240</v>
      </c>
      <c r="F40" s="107">
        <f>C40*E40/1000</f>
        <v>6.72</v>
      </c>
      <c r="G40" s="108">
        <v>3</v>
      </c>
      <c r="H40" s="109">
        <f t="shared" si="25"/>
        <v>2.7E-2</v>
      </c>
      <c r="I40" s="110">
        <f>E40</f>
        <v>2240</v>
      </c>
      <c r="J40" s="111">
        <f>I40*G40/1000</f>
        <v>6.72</v>
      </c>
      <c r="K40" s="112"/>
      <c r="L40" s="75"/>
      <c r="M40" s="173"/>
      <c r="N40" s="174"/>
      <c r="O40" s="175"/>
      <c r="P40" s="175"/>
      <c r="Q40" s="176"/>
    </row>
    <row r="41" spans="1:18" s="83" customFormat="1" ht="12.75" customHeight="1" thickBot="1">
      <c r="A41" s="103" t="s">
        <v>175</v>
      </c>
      <c r="B41" s="104" t="s">
        <v>175</v>
      </c>
      <c r="C41" s="105">
        <v>15</v>
      </c>
      <c r="D41" s="94">
        <f t="shared" si="24"/>
        <v>0.9</v>
      </c>
      <c r="E41" s="116">
        <v>3320</v>
      </c>
      <c r="F41" s="107">
        <f>C41*E41/1000</f>
        <v>49.8</v>
      </c>
      <c r="G41" s="108">
        <v>3</v>
      </c>
      <c r="H41" s="109">
        <f t="shared" si="25"/>
        <v>2.7E-2</v>
      </c>
      <c r="I41" s="110">
        <f>E41</f>
        <v>3320</v>
      </c>
      <c r="J41" s="111">
        <f>I41*G41/1000</f>
        <v>9.9600000000000009</v>
      </c>
      <c r="K41" s="112"/>
      <c r="L41" s="75"/>
      <c r="M41" s="603" t="s">
        <v>60</v>
      </c>
      <c r="N41" s="604"/>
      <c r="O41" s="604"/>
      <c r="P41" s="604"/>
      <c r="Q41" s="604"/>
    </row>
    <row r="42" spans="1:18" s="83" customFormat="1" ht="12.75" customHeight="1" thickBot="1">
      <c r="A42" s="103"/>
      <c r="B42" s="104"/>
      <c r="C42" s="191"/>
      <c r="D42" s="94"/>
      <c r="E42" s="192"/>
      <c r="F42" s="130">
        <f t="shared" ref="F42:F57" si="26">C42*E42/1000</f>
        <v>0</v>
      </c>
      <c r="G42" s="254"/>
      <c r="H42" s="109">
        <f>$I$37*G42/1000</f>
        <v>0</v>
      </c>
      <c r="I42" s="110">
        <f t="shared" ref="I42:I46" si="27">E42</f>
        <v>0</v>
      </c>
      <c r="J42" s="111">
        <f t="shared" ref="J42:J59" si="28">I42*G42/1000</f>
        <v>0</v>
      </c>
      <c r="K42" s="112"/>
      <c r="L42" s="75"/>
      <c r="M42" s="177"/>
      <c r="N42" s="619" t="s">
        <v>61</v>
      </c>
      <c r="O42" s="620"/>
      <c r="P42" s="617" t="s">
        <v>62</v>
      </c>
      <c r="Q42" s="618"/>
    </row>
    <row r="43" spans="1:18" s="83" customFormat="1" ht="12.75" customHeight="1" thickTop="1">
      <c r="A43" s="103" t="s">
        <v>539</v>
      </c>
      <c r="B43" s="104" t="s">
        <v>540</v>
      </c>
      <c r="C43" s="191">
        <v>34</v>
      </c>
      <c r="D43" s="94">
        <f t="shared" ref="D43:D51" si="29">$E$5*C43/1000</f>
        <v>2.04</v>
      </c>
      <c r="E43" s="116">
        <v>3230</v>
      </c>
      <c r="F43" s="130">
        <f t="shared" si="26"/>
        <v>109.82</v>
      </c>
      <c r="G43" s="254"/>
      <c r="H43" s="109">
        <f t="shared" ref="H43:H46" si="30">$I$37*G43/1000</f>
        <v>0</v>
      </c>
      <c r="I43" s="110">
        <f t="shared" si="27"/>
        <v>3230</v>
      </c>
      <c r="J43" s="111">
        <f t="shared" si="28"/>
        <v>0</v>
      </c>
      <c r="K43" s="112"/>
      <c r="L43" s="75"/>
      <c r="M43" s="178" t="s">
        <v>35</v>
      </c>
      <c r="N43" s="615">
        <f>I35</f>
        <v>0.4983555555555555</v>
      </c>
      <c r="O43" s="616"/>
      <c r="P43" s="605">
        <f>N52/M52</f>
        <v>0.48377437185929645</v>
      </c>
      <c r="Q43" s="606"/>
    </row>
    <row r="44" spans="1:18" s="83" customFormat="1" ht="12.75" customHeight="1">
      <c r="A44" s="103"/>
      <c r="B44" s="104" t="s">
        <v>541</v>
      </c>
      <c r="C44" s="191">
        <v>10</v>
      </c>
      <c r="D44" s="94">
        <f t="shared" si="29"/>
        <v>0.6</v>
      </c>
      <c r="E44" s="116">
        <v>1430</v>
      </c>
      <c r="F44" s="130">
        <f t="shared" si="26"/>
        <v>14.3</v>
      </c>
      <c r="G44" s="254"/>
      <c r="H44" s="109">
        <f t="shared" si="30"/>
        <v>0</v>
      </c>
      <c r="I44" s="110">
        <f t="shared" si="27"/>
        <v>1430</v>
      </c>
      <c r="J44" s="111">
        <f t="shared" si="28"/>
        <v>0</v>
      </c>
      <c r="K44" s="112"/>
      <c r="L44" s="75"/>
      <c r="M44" s="179" t="s">
        <v>58</v>
      </c>
      <c r="N44" s="611">
        <f>I74</f>
        <v>0.51915386779184236</v>
      </c>
      <c r="O44" s="612"/>
      <c r="P44" s="607"/>
      <c r="Q44" s="608"/>
    </row>
    <row r="45" spans="1:18" s="83" customFormat="1" ht="12.75" customHeight="1" thickBot="1">
      <c r="A45" s="103"/>
      <c r="B45" s="104" t="s">
        <v>476</v>
      </c>
      <c r="C45" s="191">
        <v>10</v>
      </c>
      <c r="D45" s="94">
        <f t="shared" si="29"/>
        <v>0.6</v>
      </c>
      <c r="E45" s="116">
        <v>1620</v>
      </c>
      <c r="F45" s="130">
        <f t="shared" si="26"/>
        <v>16.2</v>
      </c>
      <c r="G45" s="254"/>
      <c r="H45" s="109">
        <f t="shared" si="30"/>
        <v>0</v>
      </c>
      <c r="I45" s="110">
        <f t="shared" si="27"/>
        <v>1620</v>
      </c>
      <c r="J45" s="111">
        <f t="shared" si="28"/>
        <v>0</v>
      </c>
      <c r="K45" s="112"/>
      <c r="L45" s="75"/>
      <c r="M45" s="180" t="s">
        <v>39</v>
      </c>
      <c r="N45" s="613">
        <f>Q35</f>
        <v>0.42261018518518523</v>
      </c>
      <c r="O45" s="614"/>
      <c r="P45" s="609"/>
      <c r="Q45" s="610"/>
    </row>
    <row r="46" spans="1:18" s="83" customFormat="1" ht="12.75" customHeight="1">
      <c r="A46" s="103" t="s">
        <v>407</v>
      </c>
      <c r="B46" s="218" t="s">
        <v>542</v>
      </c>
      <c r="C46" s="105">
        <v>50</v>
      </c>
      <c r="D46" s="94">
        <f t="shared" si="29"/>
        <v>3</v>
      </c>
      <c r="E46" s="116">
        <v>6950</v>
      </c>
      <c r="F46" s="130">
        <f t="shared" si="26"/>
        <v>347.5</v>
      </c>
      <c r="G46" s="254"/>
      <c r="H46" s="109">
        <f t="shared" si="30"/>
        <v>0</v>
      </c>
      <c r="I46" s="110">
        <f t="shared" si="27"/>
        <v>6950</v>
      </c>
      <c r="J46" s="111">
        <f t="shared" si="28"/>
        <v>0</v>
      </c>
      <c r="K46" s="112"/>
      <c r="L46" s="75"/>
      <c r="M46" s="113"/>
      <c r="N46" s="252"/>
      <c r="O46" s="252"/>
      <c r="P46" s="253"/>
      <c r="Q46" s="253"/>
    </row>
    <row r="47" spans="1:18" s="83" customFormat="1" ht="12.75" customHeight="1">
      <c r="A47" s="103"/>
      <c r="B47" s="218" t="s">
        <v>543</v>
      </c>
      <c r="C47" s="105">
        <v>16</v>
      </c>
      <c r="D47" s="94">
        <f t="shared" ref="D47:D50" si="31">$E$5*C47/1000</f>
        <v>0.96</v>
      </c>
      <c r="E47" s="116">
        <v>10860</v>
      </c>
      <c r="F47" s="130">
        <f t="shared" ref="F47:F50" si="32">C47*E47/1000</f>
        <v>173.76</v>
      </c>
      <c r="G47" s="254"/>
      <c r="H47" s="109">
        <f t="shared" ref="H47:H50" si="33">$I$37*G47/1000</f>
        <v>0</v>
      </c>
      <c r="I47" s="110">
        <f t="shared" ref="I47:I50" si="34">E47</f>
        <v>10860</v>
      </c>
      <c r="J47" s="111">
        <f t="shared" ref="J47:J50" si="35">I47*G47/1000</f>
        <v>0</v>
      </c>
      <c r="K47" s="112"/>
      <c r="L47" s="75"/>
      <c r="M47" s="181"/>
      <c r="N47" s="182"/>
      <c r="O47" s="182"/>
      <c r="P47" s="182"/>
      <c r="Q47" s="182"/>
    </row>
    <row r="48" spans="1:18" s="83" customFormat="1" ht="12.75" customHeight="1">
      <c r="A48" s="103"/>
      <c r="B48" s="218" t="s">
        <v>314</v>
      </c>
      <c r="C48" s="105">
        <v>17</v>
      </c>
      <c r="D48" s="94">
        <f t="shared" si="31"/>
        <v>1.02</v>
      </c>
      <c r="E48" s="116">
        <v>1620</v>
      </c>
      <c r="F48" s="130">
        <f t="shared" si="32"/>
        <v>27.54</v>
      </c>
      <c r="G48" s="254"/>
      <c r="H48" s="109">
        <f t="shared" si="33"/>
        <v>0</v>
      </c>
      <c r="I48" s="110">
        <f t="shared" si="34"/>
        <v>1620</v>
      </c>
      <c r="J48" s="111">
        <f t="shared" si="35"/>
        <v>0</v>
      </c>
      <c r="K48" s="112"/>
      <c r="L48" s="75"/>
      <c r="M48" s="181"/>
      <c r="N48" s="182"/>
      <c r="O48" s="182"/>
      <c r="P48" s="182"/>
      <c r="Q48" s="182"/>
    </row>
    <row r="49" spans="1:19" s="83" customFormat="1" ht="12.75" customHeight="1">
      <c r="A49" s="103"/>
      <c r="B49" s="218"/>
      <c r="C49" s="105">
        <v>17</v>
      </c>
      <c r="D49" s="94">
        <f t="shared" si="31"/>
        <v>1.02</v>
      </c>
      <c r="E49" s="116"/>
      <c r="F49" s="130">
        <f t="shared" si="32"/>
        <v>0</v>
      </c>
      <c r="G49" s="254"/>
      <c r="H49" s="109">
        <f t="shared" si="33"/>
        <v>0</v>
      </c>
      <c r="I49" s="110">
        <f t="shared" si="34"/>
        <v>0</v>
      </c>
      <c r="J49" s="111">
        <f t="shared" si="35"/>
        <v>0</v>
      </c>
      <c r="K49" s="112"/>
      <c r="L49" s="75"/>
      <c r="M49" s="181"/>
      <c r="N49" s="182"/>
      <c r="O49" s="182"/>
      <c r="P49" s="182"/>
      <c r="Q49" s="182"/>
    </row>
    <row r="50" spans="1:19" s="83" customFormat="1" ht="12.75" customHeight="1">
      <c r="A50" s="103"/>
      <c r="B50" s="218"/>
      <c r="C50" s="105"/>
      <c r="D50" s="94">
        <f t="shared" si="31"/>
        <v>0</v>
      </c>
      <c r="E50" s="116"/>
      <c r="F50" s="130">
        <f t="shared" si="32"/>
        <v>0</v>
      </c>
      <c r="G50" s="254"/>
      <c r="H50" s="109">
        <f t="shared" si="33"/>
        <v>0</v>
      </c>
      <c r="I50" s="110">
        <f t="shared" si="34"/>
        <v>0</v>
      </c>
      <c r="J50" s="111">
        <f t="shared" si="35"/>
        <v>0</v>
      </c>
      <c r="K50" s="112"/>
      <c r="L50" s="75"/>
      <c r="M50" s="181"/>
      <c r="N50" s="182"/>
      <c r="O50" s="182"/>
      <c r="P50" s="182"/>
      <c r="Q50" s="182"/>
    </row>
    <row r="51" spans="1:19" s="83" customFormat="1" ht="12.75" customHeight="1">
      <c r="A51" s="103" t="s">
        <v>544</v>
      </c>
      <c r="B51" s="218" t="s">
        <v>545</v>
      </c>
      <c r="C51" s="105">
        <v>34</v>
      </c>
      <c r="D51" s="94">
        <f t="shared" si="29"/>
        <v>2.04</v>
      </c>
      <c r="E51" s="116">
        <v>3900</v>
      </c>
      <c r="F51" s="130">
        <f t="shared" si="26"/>
        <v>132.6</v>
      </c>
      <c r="G51" s="254"/>
      <c r="H51" s="109">
        <f>$I$37*G51/700</f>
        <v>0</v>
      </c>
      <c r="I51" s="107">
        <f t="shared" ref="I51:I59" si="36">E51</f>
        <v>3900</v>
      </c>
      <c r="J51" s="111">
        <f t="shared" si="28"/>
        <v>0</v>
      </c>
      <c r="K51" s="112"/>
      <c r="L51" s="75"/>
      <c r="M51" s="183" t="s">
        <v>63</v>
      </c>
      <c r="N51" s="621" t="s">
        <v>64</v>
      </c>
      <c r="O51" s="621"/>
    </row>
    <row r="52" spans="1:19" s="83" customFormat="1" ht="12.75" customHeight="1">
      <c r="A52" s="103" t="s">
        <v>251</v>
      </c>
      <c r="B52" s="218" t="s">
        <v>487</v>
      </c>
      <c r="C52" s="105">
        <v>7</v>
      </c>
      <c r="D52" s="94">
        <f>$E$37*C52/1000</f>
        <v>0.49</v>
      </c>
      <c r="E52" s="116">
        <v>1620</v>
      </c>
      <c r="F52" s="130">
        <f t="shared" si="26"/>
        <v>11.34</v>
      </c>
      <c r="G52" s="254"/>
      <c r="H52" s="109">
        <f>$I$37*G52/700</f>
        <v>0</v>
      </c>
      <c r="I52" s="107">
        <f t="shared" si="36"/>
        <v>1620</v>
      </c>
      <c r="J52" s="111">
        <f t="shared" si="28"/>
        <v>0</v>
      </c>
      <c r="K52" s="112"/>
      <c r="L52" s="75"/>
      <c r="M52" s="622">
        <f>J33+Q33+J72</f>
        <v>716400</v>
      </c>
      <c r="N52" s="622">
        <f>J34+Q34+J73</f>
        <v>346575.95999999996</v>
      </c>
      <c r="O52" s="623"/>
    </row>
    <row r="53" spans="1:19" s="83" customFormat="1" ht="12.75" customHeight="1">
      <c r="A53" s="103"/>
      <c r="B53" s="218"/>
      <c r="C53" s="105">
        <v>50</v>
      </c>
      <c r="D53" s="94">
        <f>$E$37*C53/1000</f>
        <v>3.5</v>
      </c>
      <c r="E53" s="116"/>
      <c r="F53" s="130">
        <f t="shared" si="26"/>
        <v>0</v>
      </c>
      <c r="G53" s="254"/>
      <c r="H53" s="109">
        <f>$I$37*G53/1000</f>
        <v>0</v>
      </c>
      <c r="I53" s="107">
        <f t="shared" si="36"/>
        <v>0</v>
      </c>
      <c r="J53" s="111">
        <f t="shared" si="28"/>
        <v>0</v>
      </c>
      <c r="K53" s="112"/>
      <c r="L53" s="75"/>
      <c r="M53" s="623"/>
      <c r="N53" s="623"/>
      <c r="O53" s="623"/>
      <c r="P53" s="75"/>
      <c r="Q53" s="184"/>
    </row>
    <row r="54" spans="1:19" s="83" customFormat="1" ht="12.75" customHeight="1">
      <c r="A54" s="103"/>
      <c r="B54" s="218"/>
      <c r="C54" s="105"/>
      <c r="D54" s="94">
        <f t="shared" ref="D54:D59" si="37">$E$37*C54/1000</f>
        <v>0</v>
      </c>
      <c r="E54" s="116"/>
      <c r="F54" s="130">
        <f t="shared" si="26"/>
        <v>0</v>
      </c>
      <c r="G54" s="254"/>
      <c r="H54" s="109">
        <f>$I$37*G54/1000</f>
        <v>0</v>
      </c>
      <c r="I54" s="107">
        <f t="shared" si="36"/>
        <v>0</v>
      </c>
      <c r="J54" s="111">
        <f t="shared" si="28"/>
        <v>0</v>
      </c>
      <c r="K54" s="112"/>
      <c r="L54" s="75"/>
      <c r="M54" s="113"/>
      <c r="N54" s="115"/>
      <c r="O54" s="185"/>
      <c r="P54" s="75"/>
      <c r="Q54" s="184"/>
    </row>
    <row r="55" spans="1:19" s="83" customFormat="1" ht="12.75" customHeight="1">
      <c r="A55" s="103" t="s">
        <v>546</v>
      </c>
      <c r="B55" s="218" t="s">
        <v>546</v>
      </c>
      <c r="C55" s="105">
        <v>85</v>
      </c>
      <c r="D55" s="94">
        <f>$E$37*C55/1000</f>
        <v>5.95</v>
      </c>
      <c r="E55" s="116">
        <v>1400</v>
      </c>
      <c r="F55" s="130">
        <f t="shared" si="26"/>
        <v>119</v>
      </c>
      <c r="G55" s="254"/>
      <c r="H55" s="109">
        <f t="shared" ref="H55:H69" si="38">$I$37*G55/1000</f>
        <v>0</v>
      </c>
      <c r="I55" s="107">
        <f t="shared" si="36"/>
        <v>1400</v>
      </c>
      <c r="J55" s="111">
        <f t="shared" si="28"/>
        <v>0</v>
      </c>
      <c r="K55" s="112"/>
      <c r="L55" s="75"/>
      <c r="M55" s="207"/>
      <c r="N55" s="75"/>
      <c r="O55" s="75"/>
      <c r="P55" s="75"/>
      <c r="Q55" s="184"/>
    </row>
    <row r="56" spans="1:19" s="83" customFormat="1" ht="12.75" customHeight="1">
      <c r="A56" s="103"/>
      <c r="B56" s="218"/>
      <c r="C56" s="105"/>
      <c r="D56" s="94">
        <f t="shared" si="37"/>
        <v>0</v>
      </c>
      <c r="E56" s="116"/>
      <c r="F56" s="130">
        <f t="shared" si="26"/>
        <v>0</v>
      </c>
      <c r="G56" s="254"/>
      <c r="H56" s="109">
        <f>$I$37*G56/1000</f>
        <v>0</v>
      </c>
      <c r="I56" s="107">
        <f t="shared" si="36"/>
        <v>0</v>
      </c>
      <c r="J56" s="111">
        <f t="shared" si="28"/>
        <v>0</v>
      </c>
      <c r="K56" s="112"/>
      <c r="L56" s="75"/>
      <c r="M56" s="208"/>
      <c r="N56" s="75"/>
      <c r="O56" s="75"/>
      <c r="P56" s="75"/>
      <c r="Q56" s="184"/>
    </row>
    <row r="57" spans="1:19" s="83" customFormat="1" ht="12.75" customHeight="1">
      <c r="A57" s="103"/>
      <c r="B57" s="218"/>
      <c r="C57" s="105"/>
      <c r="D57" s="94">
        <f t="shared" si="37"/>
        <v>0</v>
      </c>
      <c r="E57" s="116"/>
      <c r="F57" s="433">
        <f t="shared" si="26"/>
        <v>0</v>
      </c>
      <c r="G57" s="254"/>
      <c r="H57" s="109">
        <f t="shared" si="38"/>
        <v>0</v>
      </c>
      <c r="I57" s="107">
        <f t="shared" si="36"/>
        <v>0</v>
      </c>
      <c r="J57" s="111">
        <f t="shared" si="28"/>
        <v>0</v>
      </c>
      <c r="K57" s="112"/>
      <c r="L57" s="75"/>
      <c r="M57" s="208"/>
      <c r="N57" s="75"/>
      <c r="O57" s="75"/>
      <c r="P57" s="75"/>
      <c r="Q57" s="75"/>
      <c r="R57" s="184"/>
    </row>
    <row r="58" spans="1:19" s="83" customFormat="1" ht="12.75" customHeight="1">
      <c r="A58" s="103"/>
      <c r="B58" s="218"/>
      <c r="C58" s="105"/>
      <c r="D58" s="94">
        <f t="shared" si="37"/>
        <v>0</v>
      </c>
      <c r="E58" s="116"/>
      <c r="F58" s="130">
        <f t="shared" ref="F58:F67" si="39">C58*E58/1000</f>
        <v>0</v>
      </c>
      <c r="G58" s="254"/>
      <c r="H58" s="109">
        <f t="shared" si="38"/>
        <v>0</v>
      </c>
      <c r="I58" s="107">
        <f t="shared" si="36"/>
        <v>0</v>
      </c>
      <c r="J58" s="111">
        <f t="shared" si="28"/>
        <v>0</v>
      </c>
      <c r="K58" s="112"/>
      <c r="L58" s="75"/>
      <c r="M58" s="208"/>
      <c r="N58" s="75"/>
      <c r="O58" s="75"/>
      <c r="P58" s="75"/>
      <c r="Q58" s="75"/>
      <c r="R58" s="184"/>
    </row>
    <row r="59" spans="1:19" s="83" customFormat="1" ht="12.75" customHeight="1">
      <c r="A59" s="217"/>
      <c r="B59" s="218"/>
      <c r="C59" s="219"/>
      <c r="D59" s="216">
        <f t="shared" si="37"/>
        <v>0</v>
      </c>
      <c r="E59" s="106"/>
      <c r="F59" s="466">
        <f t="shared" si="39"/>
        <v>0</v>
      </c>
      <c r="G59" s="509"/>
      <c r="H59" s="216">
        <f t="shared" si="38"/>
        <v>0</v>
      </c>
      <c r="I59" s="220">
        <f t="shared" si="36"/>
        <v>0</v>
      </c>
      <c r="J59" s="223">
        <f t="shared" si="28"/>
        <v>0</v>
      </c>
      <c r="K59" s="460"/>
      <c r="L59" s="75"/>
      <c r="M59" s="207"/>
      <c r="N59" s="75"/>
      <c r="O59" s="75"/>
      <c r="P59" s="75"/>
      <c r="Q59" s="75"/>
      <c r="R59" s="184"/>
    </row>
    <row r="60" spans="1:19" s="83" customFormat="1" ht="12.75" customHeight="1">
      <c r="A60" s="217"/>
      <c r="B60" s="218"/>
      <c r="C60" s="219"/>
      <c r="D60" s="216">
        <f>$E$37*C60/1000</f>
        <v>0</v>
      </c>
      <c r="E60" s="106"/>
      <c r="F60" s="466">
        <f>C60*E60/1000</f>
        <v>0</v>
      </c>
      <c r="G60" s="509"/>
      <c r="H60" s="216">
        <f>$I$37*G60/1000</f>
        <v>0</v>
      </c>
      <c r="I60" s="220">
        <f>E60</f>
        <v>0</v>
      </c>
      <c r="J60" s="223">
        <f t="shared" ref="J60:J68" si="40">I60*G60/1000</f>
        <v>0</v>
      </c>
      <c r="K60" s="214"/>
      <c r="L60" s="75"/>
      <c r="M60" s="207"/>
      <c r="N60" s="75"/>
      <c r="O60" s="75"/>
      <c r="P60" s="75"/>
      <c r="Q60" s="75"/>
      <c r="R60" s="184"/>
    </row>
    <row r="61" spans="1:19" s="83" customFormat="1" ht="12.75" customHeight="1">
      <c r="A61" s="217"/>
      <c r="B61" s="510"/>
      <c r="C61" s="219"/>
      <c r="D61" s="471">
        <f t="shared" ref="D61:D63" si="41">$E$37*C61/1000</f>
        <v>0</v>
      </c>
      <c r="E61" s="511"/>
      <c r="F61" s="466">
        <f t="shared" ref="F61:F62" si="42">C61*E61/1000</f>
        <v>0</v>
      </c>
      <c r="G61" s="509"/>
      <c r="H61" s="216">
        <f t="shared" ref="H61:H62" si="43">$I$37*G61/1000</f>
        <v>0</v>
      </c>
      <c r="I61" s="220">
        <f t="shared" ref="I61:I66" si="44">E61</f>
        <v>0</v>
      </c>
      <c r="J61" s="223">
        <f t="shared" ref="J61:J62" si="45">I61*G61/1000</f>
        <v>0</v>
      </c>
      <c r="K61" s="512"/>
      <c r="L61" s="75"/>
      <c r="R61" s="184"/>
    </row>
    <row r="62" spans="1:19" s="83" customFormat="1" ht="12.75" customHeight="1">
      <c r="A62" s="217"/>
      <c r="B62" s="218"/>
      <c r="C62" s="219"/>
      <c r="D62" s="471">
        <f t="shared" si="41"/>
        <v>0</v>
      </c>
      <c r="E62" s="106"/>
      <c r="F62" s="466">
        <f t="shared" si="42"/>
        <v>0</v>
      </c>
      <c r="G62" s="509"/>
      <c r="H62" s="216">
        <f t="shared" si="43"/>
        <v>0</v>
      </c>
      <c r="I62" s="220">
        <f t="shared" si="44"/>
        <v>0</v>
      </c>
      <c r="J62" s="223">
        <f t="shared" si="45"/>
        <v>0</v>
      </c>
      <c r="K62" s="512"/>
      <c r="L62" s="75"/>
      <c r="R62" s="184"/>
    </row>
    <row r="63" spans="1:19" s="83" customFormat="1" ht="12.75" customHeight="1">
      <c r="A63" s="217"/>
      <c r="B63" s="218"/>
      <c r="C63" s="219"/>
      <c r="D63" s="216">
        <f t="shared" si="41"/>
        <v>0</v>
      </c>
      <c r="E63" s="106"/>
      <c r="F63" s="466">
        <f t="shared" si="39"/>
        <v>0</v>
      </c>
      <c r="G63" s="509"/>
      <c r="H63" s="216">
        <f t="shared" si="38"/>
        <v>0</v>
      </c>
      <c r="I63" s="220">
        <f t="shared" si="44"/>
        <v>0</v>
      </c>
      <c r="J63" s="223">
        <f t="shared" si="40"/>
        <v>0</v>
      </c>
      <c r="K63" s="214"/>
      <c r="L63" s="75"/>
      <c r="R63" s="184"/>
    </row>
    <row r="64" spans="1:19" s="83" customFormat="1" ht="12.75" customHeight="1">
      <c r="A64" s="217"/>
      <c r="B64" s="218"/>
      <c r="C64" s="219"/>
      <c r="D64" s="216">
        <f t="shared" ref="D64:D66" si="46">50*C64/1000</f>
        <v>0</v>
      </c>
      <c r="E64" s="106"/>
      <c r="F64" s="466">
        <f t="shared" si="39"/>
        <v>0</v>
      </c>
      <c r="G64" s="509"/>
      <c r="H64" s="216">
        <f t="shared" si="38"/>
        <v>0</v>
      </c>
      <c r="I64" s="220">
        <f t="shared" si="44"/>
        <v>0</v>
      </c>
      <c r="J64" s="223">
        <f t="shared" si="40"/>
        <v>0</v>
      </c>
      <c r="K64" s="214"/>
      <c r="L64" s="75"/>
      <c r="R64" s="184"/>
      <c r="S64" s="75"/>
    </row>
    <row r="65" spans="1:19" s="83" customFormat="1" ht="12.75" customHeight="1">
      <c r="A65" s="217" t="s">
        <v>536</v>
      </c>
      <c r="B65" s="218" t="s">
        <v>537</v>
      </c>
      <c r="C65" s="219">
        <v>10</v>
      </c>
      <c r="D65" s="216">
        <f t="shared" si="46"/>
        <v>0.5</v>
      </c>
      <c r="E65" s="106">
        <v>7340</v>
      </c>
      <c r="F65" s="466">
        <f t="shared" si="39"/>
        <v>73.400000000000006</v>
      </c>
      <c r="G65" s="509"/>
      <c r="H65" s="216">
        <f t="shared" si="38"/>
        <v>0</v>
      </c>
      <c r="I65" s="220">
        <f t="shared" si="44"/>
        <v>7340</v>
      </c>
      <c r="J65" s="223">
        <f t="shared" si="40"/>
        <v>0</v>
      </c>
      <c r="K65" s="214"/>
      <c r="L65" s="75"/>
      <c r="R65" s="184"/>
      <c r="S65" s="75"/>
    </row>
    <row r="66" spans="1:19" s="83" customFormat="1" ht="12.75" customHeight="1">
      <c r="A66" s="501" t="s">
        <v>210</v>
      </c>
      <c r="B66" s="491"/>
      <c r="C66" s="492">
        <v>100</v>
      </c>
      <c r="D66" s="493">
        <f t="shared" si="46"/>
        <v>5</v>
      </c>
      <c r="E66" s="494">
        <v>2980</v>
      </c>
      <c r="F66" s="513">
        <f t="shared" si="39"/>
        <v>298</v>
      </c>
      <c r="G66" s="514"/>
      <c r="H66" s="493">
        <f t="shared" si="38"/>
        <v>0</v>
      </c>
      <c r="I66" s="495">
        <f t="shared" si="44"/>
        <v>2980</v>
      </c>
      <c r="J66" s="502">
        <f t="shared" si="40"/>
        <v>0</v>
      </c>
      <c r="K66" s="508"/>
      <c r="L66" s="75"/>
      <c r="R66" s="184"/>
      <c r="S66" s="75"/>
    </row>
    <row r="67" spans="1:19" s="83" customFormat="1" ht="12.75" customHeight="1">
      <c r="A67" s="501" t="s">
        <v>211</v>
      </c>
      <c r="B67" s="515"/>
      <c r="C67" s="492">
        <v>70</v>
      </c>
      <c r="D67" s="516">
        <f>$E$37*C67/1000</f>
        <v>4.9000000000000004</v>
      </c>
      <c r="E67" s="517">
        <v>1790</v>
      </c>
      <c r="F67" s="513">
        <f t="shared" si="39"/>
        <v>125.3</v>
      </c>
      <c r="G67" s="514"/>
      <c r="H67" s="493">
        <f t="shared" si="38"/>
        <v>0</v>
      </c>
      <c r="I67" s="495"/>
      <c r="J67" s="502">
        <f t="shared" si="40"/>
        <v>0</v>
      </c>
      <c r="K67" s="518"/>
      <c r="L67" s="75"/>
      <c r="R67" s="184"/>
      <c r="S67" s="75"/>
    </row>
    <row r="68" spans="1:19" s="83" customFormat="1" ht="12.75" customHeight="1">
      <c r="A68" s="125" t="s">
        <v>538</v>
      </c>
      <c r="B68" s="126" t="s">
        <v>30</v>
      </c>
      <c r="C68" s="191">
        <v>30</v>
      </c>
      <c r="D68" s="94">
        <f>50*C68/1000</f>
        <v>1.5</v>
      </c>
      <c r="E68" s="192">
        <v>2790</v>
      </c>
      <c r="F68" s="224">
        <f>C68*E68/1000</f>
        <v>83.7</v>
      </c>
      <c r="G68" s="454">
        <v>50</v>
      </c>
      <c r="H68" s="94">
        <f t="shared" si="38"/>
        <v>0.45</v>
      </c>
      <c r="I68" s="392">
        <f t="shared" ref="I68" si="47">E68</f>
        <v>2790</v>
      </c>
      <c r="J68" s="128">
        <f t="shared" si="40"/>
        <v>139.5</v>
      </c>
      <c r="K68" s="226"/>
      <c r="L68" s="75"/>
      <c r="M68" s="75"/>
      <c r="N68" s="75"/>
      <c r="O68" s="75"/>
      <c r="P68" s="75"/>
      <c r="Q68" s="75"/>
      <c r="R68" s="184"/>
      <c r="S68" s="75"/>
    </row>
    <row r="69" spans="1:19" s="83" customFormat="1" ht="12.75" customHeight="1">
      <c r="A69" s="470" t="s">
        <v>412</v>
      </c>
      <c r="B69" s="126" t="s">
        <v>412</v>
      </c>
      <c r="C69" s="127">
        <v>24</v>
      </c>
      <c r="D69" s="234">
        <f t="shared" ref="D69" si="48">$E$37*C69/1000</f>
        <v>1.68</v>
      </c>
      <c r="E69" s="192">
        <v>2150</v>
      </c>
      <c r="F69" s="224">
        <f>C69*E69/1000</f>
        <v>51.6</v>
      </c>
      <c r="G69" s="389">
        <v>50</v>
      </c>
      <c r="H69" s="94">
        <f t="shared" si="38"/>
        <v>0.45</v>
      </c>
      <c r="I69" s="392">
        <v>3300</v>
      </c>
      <c r="J69" s="128">
        <f>I69*G69/1000</f>
        <v>165</v>
      </c>
      <c r="K69" s="226"/>
      <c r="L69" s="75"/>
      <c r="M69" s="75"/>
      <c r="N69" s="75"/>
      <c r="O69" s="75"/>
      <c r="P69" s="75"/>
      <c r="Q69" s="75"/>
      <c r="R69" s="184"/>
      <c r="S69" s="75"/>
    </row>
    <row r="70" spans="1:19" s="83" customFormat="1" ht="12.75" customHeight="1">
      <c r="A70" s="103" t="s">
        <v>51</v>
      </c>
      <c r="B70" s="104"/>
      <c r="C70" s="117"/>
      <c r="D70" s="94"/>
      <c r="E70" s="111"/>
      <c r="F70" s="132">
        <f>SUM(F39:F69)</f>
        <v>1761.4</v>
      </c>
      <c r="G70" s="257"/>
      <c r="H70" s="111"/>
      <c r="I70" s="132"/>
      <c r="J70" s="132">
        <f>SUM(J39:J69)</f>
        <v>511.04</v>
      </c>
      <c r="K70" s="190"/>
      <c r="L70" s="75"/>
      <c r="M70" s="75"/>
      <c r="N70" s="75"/>
      <c r="O70" s="75"/>
      <c r="P70" s="75"/>
      <c r="Q70" s="75"/>
      <c r="R70" s="184"/>
      <c r="S70" s="75"/>
    </row>
    <row r="71" spans="1:19" s="83" customFormat="1" ht="12.75" customHeight="1" thickBot="1">
      <c r="A71" s="137" t="s">
        <v>52</v>
      </c>
      <c r="B71" s="138"/>
      <c r="C71" s="139"/>
      <c r="D71" s="140"/>
      <c r="E71" s="141"/>
      <c r="F71" s="142">
        <v>250</v>
      </c>
      <c r="G71" s="258"/>
      <c r="H71" s="141"/>
      <c r="I71" s="142"/>
      <c r="J71" s="142">
        <v>250</v>
      </c>
      <c r="K71" s="195"/>
      <c r="L71" s="75"/>
      <c r="M71" s="75"/>
      <c r="N71" s="75"/>
      <c r="O71" s="75"/>
      <c r="P71" s="75"/>
      <c r="Q71" s="75"/>
      <c r="R71" s="184"/>
      <c r="S71" s="75"/>
    </row>
    <row r="72" spans="1:19" s="83" customFormat="1" ht="12.75" customHeight="1">
      <c r="A72" s="196" t="s">
        <v>53</v>
      </c>
      <c r="B72" s="197"/>
      <c r="C72" s="198"/>
      <c r="D72" s="199"/>
      <c r="E72" s="200"/>
      <c r="F72" s="201"/>
      <c r="G72" s="201"/>
      <c r="H72" s="201"/>
      <c r="I72" s="201"/>
      <c r="J72" s="201">
        <f>(E37+I37)*3600</f>
        <v>284400</v>
      </c>
      <c r="K72" s="202"/>
      <c r="L72" s="75"/>
      <c r="M72" s="75"/>
      <c r="N72" s="75"/>
      <c r="O72" s="75"/>
      <c r="P72" s="75"/>
      <c r="Q72" s="75"/>
      <c r="R72" s="184"/>
      <c r="S72" s="75"/>
    </row>
    <row r="73" spans="1:19" s="83" customFormat="1" ht="12.75" customHeight="1" thickBot="1">
      <c r="A73" s="145" t="s">
        <v>54</v>
      </c>
      <c r="B73" s="146"/>
      <c r="C73" s="147"/>
      <c r="D73" s="148"/>
      <c r="E73" s="149"/>
      <c r="F73" s="149"/>
      <c r="G73" s="149"/>
      <c r="H73" s="149"/>
      <c r="I73" s="149"/>
      <c r="J73" s="149">
        <f>(F70+F71)*E37+(J70+J71)*I37</f>
        <v>147647.35999999999</v>
      </c>
      <c r="K73" s="151"/>
      <c r="L73" s="75"/>
      <c r="M73" s="75"/>
      <c r="N73" s="75"/>
      <c r="O73" s="75"/>
      <c r="P73" s="75"/>
      <c r="Q73" s="75"/>
      <c r="R73" s="184"/>
      <c r="S73" s="75"/>
    </row>
    <row r="74" spans="1:19" ht="14.25" customHeight="1" thickBot="1">
      <c r="A74" s="592" t="s">
        <v>55</v>
      </c>
      <c r="B74" s="593"/>
      <c r="C74" s="624">
        <f>J73/(E37+I37)</f>
        <v>1868.9539240506326</v>
      </c>
      <c r="D74" s="625"/>
      <c r="E74" s="596" t="s">
        <v>56</v>
      </c>
      <c r="F74" s="626"/>
      <c r="G74" s="626"/>
      <c r="H74" s="627"/>
      <c r="I74" s="599">
        <f>C74/3600</f>
        <v>0.51915386779184236</v>
      </c>
      <c r="J74" s="630"/>
      <c r="K74" s="203"/>
    </row>
  </sheetData>
  <mergeCells count="42">
    <mergeCell ref="N51:O51"/>
    <mergeCell ref="M52:M53"/>
    <mergeCell ref="N52:O53"/>
    <mergeCell ref="A74:B74"/>
    <mergeCell ref="C74:D74"/>
    <mergeCell ref="E74:H74"/>
    <mergeCell ref="I74:J74"/>
    <mergeCell ref="R37:R38"/>
    <mergeCell ref="M41:Q41"/>
    <mergeCell ref="N42:O42"/>
    <mergeCell ref="P42:Q42"/>
    <mergeCell ref="P43:Q45"/>
    <mergeCell ref="N44:O44"/>
    <mergeCell ref="N45:O45"/>
    <mergeCell ref="N43:O43"/>
    <mergeCell ref="K37:K38"/>
    <mergeCell ref="P5:Q5"/>
    <mergeCell ref="R5:R6"/>
    <mergeCell ref="A35:B35"/>
    <mergeCell ref="C35:D35"/>
    <mergeCell ref="E35:H35"/>
    <mergeCell ref="I35:J35"/>
    <mergeCell ref="L35:M35"/>
    <mergeCell ref="O35:P35"/>
    <mergeCell ref="A37:B37"/>
    <mergeCell ref="C37:D37"/>
    <mergeCell ref="E37:F37"/>
    <mergeCell ref="G37:H37"/>
    <mergeCell ref="I37:J37"/>
    <mergeCell ref="N37:O37"/>
    <mergeCell ref="P37:Q37"/>
    <mergeCell ref="A1:Q1"/>
    <mergeCell ref="B3:H3"/>
    <mergeCell ref="A5:B5"/>
    <mergeCell ref="C5:D5"/>
    <mergeCell ref="E5:F5"/>
    <mergeCell ref="G5:H5"/>
    <mergeCell ref="I5:J5"/>
    <mergeCell ref="K5:K6"/>
    <mergeCell ref="L5:M5"/>
    <mergeCell ref="N5:O5"/>
    <mergeCell ref="B2:D2"/>
  </mergeCells>
  <phoneticPr fontId="3" type="noConversion"/>
  <pageMargins left="0.16" right="0.27559055118110237" top="0.59055118110236227" bottom="0.19685039370078741" header="0.51181102362204722" footer="0.15748031496062992"/>
  <pageSetup paperSize="9" scale="94" orientation="landscape" horizontalDpi="4294967293" verticalDpi="4294967293" r:id="rId1"/>
  <headerFooter alignWithMargins="0"/>
  <rowBreaks count="1" manualBreakCount="1">
    <brk id="35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69"/>
  <sheetViews>
    <sheetView view="pageBreakPreview" zoomScaleNormal="100" zoomScaleSheetLayoutView="100" workbookViewId="0">
      <selection activeCell="M25" sqref="M25"/>
    </sheetView>
  </sheetViews>
  <sheetFormatPr defaultColWidth="8.88671875" defaultRowHeight="18.75"/>
  <cols>
    <col min="1" max="1" width="11.21875" style="184" customWidth="1"/>
    <col min="2" max="2" width="9.6640625" style="184" customWidth="1"/>
    <col min="3" max="3" width="4.77734375" style="184" customWidth="1"/>
    <col min="4" max="4" width="4.77734375" style="204" customWidth="1"/>
    <col min="5" max="5" width="5.77734375" style="184" customWidth="1"/>
    <col min="6" max="8" width="4.77734375" style="184" customWidth="1"/>
    <col min="9" max="9" width="5.77734375" style="184" customWidth="1"/>
    <col min="10" max="10" width="4.77734375" style="184" customWidth="1"/>
    <col min="11" max="11" width="12.109375" style="184" customWidth="1"/>
    <col min="12" max="12" width="11.21875" style="75" customWidth="1"/>
    <col min="13" max="13" width="9.6640625" style="75" customWidth="1"/>
    <col min="14" max="17" width="6.33203125" style="75" customWidth="1"/>
    <col min="18" max="18" width="12.109375" style="184" customWidth="1"/>
    <col min="19" max="16384" width="8.88671875" style="75"/>
  </cols>
  <sheetData>
    <row r="1" spans="1:18" ht="21.75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75"/>
    </row>
    <row r="2" spans="1:18" ht="16.5" customHeight="1">
      <c r="A2" s="76" t="s">
        <v>32</v>
      </c>
      <c r="B2" s="572" t="s">
        <v>173</v>
      </c>
      <c r="C2" s="572"/>
      <c r="D2" s="572"/>
      <c r="E2" s="77"/>
      <c r="F2" s="77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7"/>
    </row>
    <row r="3" spans="1:18" ht="16.5" customHeight="1">
      <c r="A3" s="79" t="s">
        <v>33</v>
      </c>
      <c r="B3" s="573">
        <f>'18.02.19'!H3</f>
        <v>43520</v>
      </c>
      <c r="C3" s="573"/>
      <c r="D3" s="573"/>
      <c r="E3" s="573"/>
      <c r="F3" s="573"/>
      <c r="G3" s="573"/>
      <c r="H3" s="573"/>
      <c r="I3" s="77"/>
      <c r="J3" s="77"/>
      <c r="K3" s="77"/>
      <c r="O3" s="80" t="s">
        <v>34</v>
      </c>
      <c r="R3" s="77"/>
    </row>
    <row r="4" spans="1:18" ht="6" customHeight="1" thickBot="1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R4" s="77"/>
    </row>
    <row r="5" spans="1:18" s="83" customFormat="1" ht="12.75" customHeight="1">
      <c r="A5" s="574" t="s">
        <v>35</v>
      </c>
      <c r="B5" s="575"/>
      <c r="C5" s="576" t="s">
        <v>36</v>
      </c>
      <c r="D5" s="577"/>
      <c r="E5" s="578">
        <v>60</v>
      </c>
      <c r="F5" s="579"/>
      <c r="G5" s="580" t="s">
        <v>37</v>
      </c>
      <c r="H5" s="581"/>
      <c r="I5" s="578">
        <v>0</v>
      </c>
      <c r="J5" s="601"/>
      <c r="K5" s="583" t="s">
        <v>38</v>
      </c>
      <c r="L5" s="585" t="s">
        <v>39</v>
      </c>
      <c r="M5" s="586"/>
      <c r="N5" s="587" t="s">
        <v>40</v>
      </c>
      <c r="O5" s="588"/>
      <c r="P5" s="589">
        <v>60</v>
      </c>
      <c r="Q5" s="590"/>
      <c r="R5" s="583" t="s">
        <v>38</v>
      </c>
    </row>
    <row r="6" spans="1:18" s="83" customFormat="1" ht="12.75" customHeight="1" thickBot="1">
      <c r="A6" s="84" t="s">
        <v>41</v>
      </c>
      <c r="B6" s="85" t="s">
        <v>42</v>
      </c>
      <c r="C6" s="167" t="s">
        <v>59</v>
      </c>
      <c r="D6" s="168" t="s">
        <v>44</v>
      </c>
      <c r="E6" s="167" t="s">
        <v>47</v>
      </c>
      <c r="F6" s="88" t="s">
        <v>46</v>
      </c>
      <c r="G6" s="169" t="s">
        <v>59</v>
      </c>
      <c r="H6" s="170" t="s">
        <v>44</v>
      </c>
      <c r="I6" s="167" t="s">
        <v>47</v>
      </c>
      <c r="J6" s="167" t="s">
        <v>46</v>
      </c>
      <c r="K6" s="591"/>
      <c r="L6" s="84" t="s">
        <v>41</v>
      </c>
      <c r="M6" s="85" t="s">
        <v>48</v>
      </c>
      <c r="N6" s="85" t="s">
        <v>43</v>
      </c>
      <c r="O6" s="86" t="s">
        <v>44</v>
      </c>
      <c r="P6" s="85" t="s">
        <v>45</v>
      </c>
      <c r="Q6" s="87" t="s">
        <v>46</v>
      </c>
      <c r="R6" s="591"/>
    </row>
    <row r="7" spans="1:18" s="83" customFormat="1" ht="12.75" customHeight="1">
      <c r="A7" s="91" t="s">
        <v>29</v>
      </c>
      <c r="B7" s="92" t="s">
        <v>49</v>
      </c>
      <c r="C7" s="93">
        <v>70</v>
      </c>
      <c r="D7" s="94">
        <f t="shared" ref="D7:D21" si="0">$E$5*C7/1000</f>
        <v>4.2</v>
      </c>
      <c r="E7" s="95">
        <v>1726</v>
      </c>
      <c r="F7" s="96">
        <f>C7*E7/1000</f>
        <v>120.82</v>
      </c>
      <c r="G7" s="97">
        <v>110</v>
      </c>
      <c r="H7" s="98">
        <f>$I$5*G7/1000</f>
        <v>0</v>
      </c>
      <c r="I7" s="99">
        <f>E7</f>
        <v>1726</v>
      </c>
      <c r="J7" s="100">
        <f>I7*G7/1000</f>
        <v>189.86</v>
      </c>
      <c r="K7" s="101"/>
      <c r="L7" s="91" t="s">
        <v>29</v>
      </c>
      <c r="M7" s="92" t="s">
        <v>49</v>
      </c>
      <c r="N7" s="93">
        <v>70</v>
      </c>
      <c r="O7" s="102">
        <f t="shared" ref="O7:O8" si="1">$P$5*N7/1000</f>
        <v>4.2</v>
      </c>
      <c r="P7" s="95">
        <v>1726</v>
      </c>
      <c r="Q7" s="96">
        <f>N7*P7/1000</f>
        <v>120.82</v>
      </c>
      <c r="R7" s="205"/>
    </row>
    <row r="8" spans="1:18" s="83" customFormat="1" ht="12.75" customHeight="1">
      <c r="A8" s="103"/>
      <c r="B8" s="104" t="s">
        <v>134</v>
      </c>
      <c r="C8" s="105">
        <v>3</v>
      </c>
      <c r="D8" s="94">
        <f t="shared" si="0"/>
        <v>0.18</v>
      </c>
      <c r="E8" s="106">
        <v>2240</v>
      </c>
      <c r="F8" s="130">
        <f>C8*E8/1000</f>
        <v>6.72</v>
      </c>
      <c r="G8" s="254">
        <v>3</v>
      </c>
      <c r="H8" s="109">
        <f>$I$5*G8/1000</f>
        <v>0</v>
      </c>
      <c r="I8" s="110">
        <f>E8</f>
        <v>2240</v>
      </c>
      <c r="J8" s="111">
        <f>I8*G8/1000</f>
        <v>6.72</v>
      </c>
      <c r="K8" s="112"/>
      <c r="L8" s="103"/>
      <c r="M8" s="104" t="s">
        <v>50</v>
      </c>
      <c r="N8" s="105">
        <v>3</v>
      </c>
      <c r="O8" s="102">
        <f t="shared" si="1"/>
        <v>0.18</v>
      </c>
      <c r="P8" s="106">
        <v>2240</v>
      </c>
      <c r="Q8" s="107">
        <f>N8*P8/1000</f>
        <v>6.72</v>
      </c>
      <c r="R8" s="112"/>
    </row>
    <row r="9" spans="1:18" s="83" customFormat="1" ht="12.75" customHeight="1">
      <c r="A9" s="103" t="s">
        <v>175</v>
      </c>
      <c r="B9" s="104" t="s">
        <v>175</v>
      </c>
      <c r="C9" s="105">
        <v>15</v>
      </c>
      <c r="D9" s="94">
        <f t="shared" si="0"/>
        <v>0.9</v>
      </c>
      <c r="E9" s="116">
        <v>3320</v>
      </c>
      <c r="F9" s="130">
        <f>C9*E9/1000</f>
        <v>49.8</v>
      </c>
      <c r="G9" s="254">
        <v>3</v>
      </c>
      <c r="H9" s="109">
        <f>$I$5*G9/1000</f>
        <v>0</v>
      </c>
      <c r="I9" s="110">
        <f>E9</f>
        <v>3320</v>
      </c>
      <c r="J9" s="111">
        <f>I9*G9/1000</f>
        <v>9.9600000000000009</v>
      </c>
      <c r="K9" s="112"/>
      <c r="L9" s="103" t="s">
        <v>175</v>
      </c>
      <c r="M9" s="104" t="s">
        <v>175</v>
      </c>
      <c r="N9" s="105">
        <v>15</v>
      </c>
      <c r="O9" s="94">
        <f t="shared" ref="O9" si="2">$E$5*N9/1000</f>
        <v>0.9</v>
      </c>
      <c r="P9" s="116">
        <v>3320</v>
      </c>
      <c r="Q9" s="107">
        <f>N9*P9/1000</f>
        <v>49.8</v>
      </c>
      <c r="R9" s="112"/>
    </row>
    <row r="10" spans="1:18" s="83" customFormat="1" ht="12.75" customHeight="1">
      <c r="A10" s="103"/>
      <c r="B10" s="104"/>
      <c r="C10" s="105"/>
      <c r="D10" s="94">
        <f t="shared" si="0"/>
        <v>0</v>
      </c>
      <c r="E10" s="116"/>
      <c r="F10" s="433">
        <f t="shared" ref="F10:F24" si="3">C10*E10/1000</f>
        <v>0</v>
      </c>
      <c r="G10" s="254"/>
      <c r="H10" s="109">
        <f>$I$5*G10/1000</f>
        <v>0</v>
      </c>
      <c r="I10" s="110">
        <f>E10</f>
        <v>0</v>
      </c>
      <c r="J10" s="111">
        <f>I10*G10/1000</f>
        <v>0</v>
      </c>
      <c r="K10" s="112"/>
      <c r="L10" s="103"/>
      <c r="M10" s="104"/>
      <c r="N10" s="117"/>
      <c r="O10" s="94">
        <f t="shared" ref="O10:O23" si="4">$P$5*N10/1000</f>
        <v>0</v>
      </c>
      <c r="P10" s="111"/>
      <c r="Q10" s="111">
        <f>N10*P10/1000</f>
        <v>0</v>
      </c>
      <c r="R10" s="112"/>
    </row>
    <row r="11" spans="1:18" s="83" customFormat="1" ht="12.75" customHeight="1">
      <c r="A11" s="103" t="s">
        <v>558</v>
      </c>
      <c r="B11" s="104" t="s">
        <v>559</v>
      </c>
      <c r="C11" s="105">
        <v>34</v>
      </c>
      <c r="D11" s="94">
        <f t="shared" si="0"/>
        <v>2.04</v>
      </c>
      <c r="E11" s="116">
        <v>3950</v>
      </c>
      <c r="F11" s="433">
        <f t="shared" si="3"/>
        <v>134.30000000000001</v>
      </c>
      <c r="G11" s="254"/>
      <c r="H11" s="109">
        <f t="shared" ref="H11:H22" si="5">$I$5*G11/1000</f>
        <v>0</v>
      </c>
      <c r="I11" s="110">
        <f t="shared" ref="I11:I22" si="6">E11</f>
        <v>3950</v>
      </c>
      <c r="J11" s="111">
        <f t="shared" ref="J11:J22" si="7">I11*G11/1000</f>
        <v>0</v>
      </c>
      <c r="K11" s="112"/>
      <c r="L11" s="364" t="s">
        <v>573</v>
      </c>
      <c r="M11" s="104" t="s">
        <v>280</v>
      </c>
      <c r="N11" s="117">
        <v>50</v>
      </c>
      <c r="O11" s="94">
        <f t="shared" si="4"/>
        <v>3</v>
      </c>
      <c r="P11" s="487">
        <v>420</v>
      </c>
      <c r="Q11" s="111">
        <f t="shared" ref="Q11:Q22" si="8">N11*P11/1000</f>
        <v>21</v>
      </c>
      <c r="R11" s="112"/>
    </row>
    <row r="12" spans="1:18" s="83" customFormat="1" ht="12.75" customHeight="1">
      <c r="A12" s="103"/>
      <c r="B12" s="104" t="s">
        <v>560</v>
      </c>
      <c r="C12" s="105">
        <v>8</v>
      </c>
      <c r="D12" s="94">
        <f t="shared" si="0"/>
        <v>0.48</v>
      </c>
      <c r="E12" s="116">
        <v>3450</v>
      </c>
      <c r="F12" s="433">
        <f t="shared" si="3"/>
        <v>27.6</v>
      </c>
      <c r="G12" s="254"/>
      <c r="H12" s="109">
        <f>$I$5*G12/1000</f>
        <v>0</v>
      </c>
      <c r="I12" s="110">
        <f t="shared" si="6"/>
        <v>3450</v>
      </c>
      <c r="J12" s="111">
        <f t="shared" si="7"/>
        <v>0</v>
      </c>
      <c r="K12" s="112"/>
      <c r="L12" s="365"/>
      <c r="M12" s="104" t="s">
        <v>272</v>
      </c>
      <c r="N12" s="117">
        <v>16</v>
      </c>
      <c r="O12" s="94">
        <f t="shared" si="4"/>
        <v>0.96</v>
      </c>
      <c r="P12" s="487">
        <v>3420</v>
      </c>
      <c r="Q12" s="111">
        <f t="shared" si="8"/>
        <v>54.72</v>
      </c>
      <c r="R12" s="112"/>
    </row>
    <row r="13" spans="1:18" s="83" customFormat="1" ht="12.75" customHeight="1">
      <c r="A13" s="357"/>
      <c r="B13" s="104" t="s">
        <v>445</v>
      </c>
      <c r="C13" s="105">
        <v>7</v>
      </c>
      <c r="D13" s="94">
        <f t="shared" si="0"/>
        <v>0.42</v>
      </c>
      <c r="E13" s="116">
        <v>7870</v>
      </c>
      <c r="F13" s="433">
        <f t="shared" si="3"/>
        <v>55.09</v>
      </c>
      <c r="G13" s="254"/>
      <c r="H13" s="109">
        <f t="shared" si="5"/>
        <v>0</v>
      </c>
      <c r="I13" s="107">
        <f t="shared" si="6"/>
        <v>7870</v>
      </c>
      <c r="J13" s="111">
        <f t="shared" si="7"/>
        <v>0</v>
      </c>
      <c r="K13" s="112"/>
      <c r="L13" s="365"/>
      <c r="M13" s="104" t="s">
        <v>315</v>
      </c>
      <c r="N13" s="117">
        <v>34</v>
      </c>
      <c r="O13" s="94">
        <f t="shared" si="4"/>
        <v>2.04</v>
      </c>
      <c r="P13" s="487">
        <v>1620</v>
      </c>
      <c r="Q13" s="111">
        <f t="shared" ref="Q13" si="9">N13*P13/1000</f>
        <v>55.08</v>
      </c>
      <c r="R13" s="112"/>
    </row>
    <row r="14" spans="1:18" s="83" customFormat="1" ht="12.75" customHeight="1">
      <c r="A14" s="103" t="s">
        <v>393</v>
      </c>
      <c r="B14" s="104" t="s">
        <v>561</v>
      </c>
      <c r="C14" s="105">
        <v>66</v>
      </c>
      <c r="D14" s="94">
        <f t="shared" si="0"/>
        <v>3.96</v>
      </c>
      <c r="E14" s="116">
        <v>4720</v>
      </c>
      <c r="F14" s="433">
        <f t="shared" si="3"/>
        <v>311.52</v>
      </c>
      <c r="G14" s="254"/>
      <c r="H14" s="109">
        <f t="shared" si="5"/>
        <v>0</v>
      </c>
      <c r="I14" s="107">
        <f t="shared" si="6"/>
        <v>4720</v>
      </c>
      <c r="J14" s="111">
        <f t="shared" si="7"/>
        <v>0</v>
      </c>
      <c r="K14" s="112"/>
      <c r="L14" s="365"/>
      <c r="M14" s="104"/>
      <c r="N14" s="117">
        <v>10</v>
      </c>
      <c r="O14" s="94">
        <f t="shared" si="4"/>
        <v>0.6</v>
      </c>
      <c r="P14" s="487"/>
      <c r="Q14" s="111">
        <f t="shared" si="8"/>
        <v>0</v>
      </c>
      <c r="R14" s="112"/>
    </row>
    <row r="15" spans="1:18" s="83" customFormat="1" ht="12.75" customHeight="1">
      <c r="A15" s="103"/>
      <c r="B15" s="104" t="s">
        <v>311</v>
      </c>
      <c r="C15" s="105">
        <v>16</v>
      </c>
      <c r="D15" s="94">
        <f t="shared" si="0"/>
        <v>0.96</v>
      </c>
      <c r="E15" s="116">
        <v>1620</v>
      </c>
      <c r="F15" s="433">
        <f t="shared" si="3"/>
        <v>25.92</v>
      </c>
      <c r="G15" s="254"/>
      <c r="H15" s="109">
        <f t="shared" si="5"/>
        <v>0</v>
      </c>
      <c r="I15" s="107">
        <f t="shared" si="6"/>
        <v>1620</v>
      </c>
      <c r="J15" s="111">
        <f t="shared" si="7"/>
        <v>0</v>
      </c>
      <c r="K15" s="112"/>
      <c r="L15" s="103" t="s">
        <v>282</v>
      </c>
      <c r="M15" s="104"/>
      <c r="N15" s="117">
        <v>10</v>
      </c>
      <c r="O15" s="94">
        <f t="shared" si="4"/>
        <v>0.6</v>
      </c>
      <c r="P15" s="487"/>
      <c r="Q15" s="111">
        <f t="shared" si="8"/>
        <v>0</v>
      </c>
      <c r="R15" s="112"/>
    </row>
    <row r="16" spans="1:18" s="83" customFormat="1" ht="12.75" customHeight="1">
      <c r="A16" s="357"/>
      <c r="B16" s="104"/>
      <c r="C16" s="105">
        <v>5</v>
      </c>
      <c r="D16" s="94">
        <f t="shared" ref="D16:D18" si="10">$E$5*C16/1000</f>
        <v>0.3</v>
      </c>
      <c r="E16" s="116"/>
      <c r="F16" s="433">
        <f t="shared" si="3"/>
        <v>0</v>
      </c>
      <c r="G16" s="254"/>
      <c r="H16" s="109">
        <f t="shared" si="5"/>
        <v>0</v>
      </c>
      <c r="I16" s="107">
        <f t="shared" si="6"/>
        <v>0</v>
      </c>
      <c r="J16" s="111">
        <f t="shared" si="7"/>
        <v>0</v>
      </c>
      <c r="K16" s="112"/>
      <c r="L16" s="103" t="s">
        <v>399</v>
      </c>
      <c r="M16" s="104" t="s">
        <v>409</v>
      </c>
      <c r="N16" s="117">
        <v>30</v>
      </c>
      <c r="O16" s="94">
        <f t="shared" si="4"/>
        <v>1.8</v>
      </c>
      <c r="P16" s="487">
        <v>7630</v>
      </c>
      <c r="Q16" s="111">
        <f t="shared" si="8"/>
        <v>228.9</v>
      </c>
      <c r="R16" s="112"/>
    </row>
    <row r="17" spans="1:18" s="83" customFormat="1" ht="12.75" customHeight="1">
      <c r="A17" s="103" t="s">
        <v>286</v>
      </c>
      <c r="B17" s="104"/>
      <c r="C17" s="105">
        <v>5</v>
      </c>
      <c r="D17" s="94">
        <f t="shared" si="10"/>
        <v>0.3</v>
      </c>
      <c r="E17" s="116"/>
      <c r="F17" s="433">
        <f t="shared" si="3"/>
        <v>0</v>
      </c>
      <c r="G17" s="254"/>
      <c r="H17" s="109">
        <f t="shared" si="5"/>
        <v>0</v>
      </c>
      <c r="I17" s="107">
        <f t="shared" si="6"/>
        <v>0</v>
      </c>
      <c r="J17" s="111">
        <f t="shared" si="7"/>
        <v>0</v>
      </c>
      <c r="K17" s="112"/>
      <c r="L17" s="103"/>
      <c r="M17" s="104" t="s">
        <v>574</v>
      </c>
      <c r="N17" s="105">
        <v>60</v>
      </c>
      <c r="O17" s="94">
        <f>$P$5*N17/1800</f>
        <v>2</v>
      </c>
      <c r="P17" s="488">
        <v>1620</v>
      </c>
      <c r="Q17" s="111">
        <f t="shared" si="8"/>
        <v>97.2</v>
      </c>
      <c r="R17" s="112"/>
    </row>
    <row r="18" spans="1:18" s="83" customFormat="1" ht="12.75" customHeight="1">
      <c r="A18" s="103" t="s">
        <v>394</v>
      </c>
      <c r="B18" s="104" t="s">
        <v>578</v>
      </c>
      <c r="C18" s="105">
        <v>50</v>
      </c>
      <c r="D18" s="94">
        <f t="shared" si="10"/>
        <v>3</v>
      </c>
      <c r="E18" s="116">
        <v>2580</v>
      </c>
      <c r="F18" s="433">
        <f t="shared" si="3"/>
        <v>129</v>
      </c>
      <c r="G18" s="254"/>
      <c r="H18" s="109">
        <f t="shared" si="5"/>
        <v>0</v>
      </c>
      <c r="I18" s="107">
        <f t="shared" si="6"/>
        <v>2580</v>
      </c>
      <c r="J18" s="111">
        <f t="shared" si="7"/>
        <v>0</v>
      </c>
      <c r="K18" s="112" t="s">
        <v>326</v>
      </c>
      <c r="L18" s="103" t="s">
        <v>400</v>
      </c>
      <c r="M18" s="104" t="s">
        <v>575</v>
      </c>
      <c r="N18" s="105">
        <v>48</v>
      </c>
      <c r="O18" s="94">
        <f>$P$5*N18/3000</f>
        <v>0.96</v>
      </c>
      <c r="P18" s="488">
        <v>5140</v>
      </c>
      <c r="Q18" s="111">
        <f t="shared" si="8"/>
        <v>246.72</v>
      </c>
      <c r="R18" s="112"/>
    </row>
    <row r="19" spans="1:18" s="83" customFormat="1" ht="12.75" customHeight="1">
      <c r="A19" s="103"/>
      <c r="B19" s="104" t="s">
        <v>579</v>
      </c>
      <c r="C19" s="105">
        <v>25</v>
      </c>
      <c r="D19" s="94">
        <f t="shared" si="0"/>
        <v>1.5</v>
      </c>
      <c r="E19" s="462">
        <v>1620</v>
      </c>
      <c r="F19" s="130">
        <f t="shared" si="3"/>
        <v>40.5</v>
      </c>
      <c r="G19" s="254"/>
      <c r="H19" s="109">
        <f t="shared" si="5"/>
        <v>0</v>
      </c>
      <c r="I19" s="110">
        <f t="shared" si="6"/>
        <v>1620</v>
      </c>
      <c r="J19" s="111">
        <f t="shared" si="7"/>
        <v>0</v>
      </c>
      <c r="K19" s="112"/>
      <c r="L19" s="365"/>
      <c r="M19" s="104" t="s">
        <v>576</v>
      </c>
      <c r="N19" s="117">
        <v>25</v>
      </c>
      <c r="O19" s="94">
        <f t="shared" si="4"/>
        <v>1.5</v>
      </c>
      <c r="P19" s="487">
        <v>1620</v>
      </c>
      <c r="Q19" s="111">
        <f t="shared" ref="Q19" si="11">N19*P19/1000</f>
        <v>40.5</v>
      </c>
      <c r="R19" s="112"/>
    </row>
    <row r="20" spans="1:18" s="83" customFormat="1" ht="12.75" customHeight="1">
      <c r="A20" s="103"/>
      <c r="B20" s="104"/>
      <c r="C20" s="105"/>
      <c r="D20" s="94">
        <f t="shared" si="0"/>
        <v>0</v>
      </c>
      <c r="E20" s="116"/>
      <c r="F20" s="433">
        <f t="shared" si="3"/>
        <v>0</v>
      </c>
      <c r="G20" s="254"/>
      <c r="H20" s="109">
        <f t="shared" si="5"/>
        <v>0</v>
      </c>
      <c r="I20" s="110">
        <f t="shared" si="6"/>
        <v>0</v>
      </c>
      <c r="J20" s="111">
        <f t="shared" si="7"/>
        <v>0</v>
      </c>
      <c r="K20" s="112"/>
      <c r="L20" s="365" t="s">
        <v>401</v>
      </c>
      <c r="M20" s="104" t="s">
        <v>577</v>
      </c>
      <c r="N20" s="117">
        <v>20</v>
      </c>
      <c r="O20" s="94">
        <f t="shared" si="4"/>
        <v>1.2</v>
      </c>
      <c r="P20" s="487">
        <v>5230</v>
      </c>
      <c r="Q20" s="111">
        <f t="shared" si="8"/>
        <v>104.6</v>
      </c>
      <c r="R20" s="112"/>
    </row>
    <row r="21" spans="1:18" s="83" customFormat="1" ht="12.75" customHeight="1">
      <c r="A21" s="103"/>
      <c r="B21" s="104"/>
      <c r="C21" s="105"/>
      <c r="D21" s="94">
        <f t="shared" si="0"/>
        <v>0</v>
      </c>
      <c r="E21" s="116"/>
      <c r="F21" s="433">
        <f t="shared" si="3"/>
        <v>0</v>
      </c>
      <c r="G21" s="254"/>
      <c r="H21" s="109">
        <f t="shared" si="5"/>
        <v>0</v>
      </c>
      <c r="I21" s="110">
        <f t="shared" si="6"/>
        <v>0</v>
      </c>
      <c r="J21" s="111">
        <f t="shared" si="7"/>
        <v>0</v>
      </c>
      <c r="K21" s="353"/>
      <c r="L21" s="103"/>
      <c r="M21" s="104" t="s">
        <v>442</v>
      </c>
      <c r="N21" s="117">
        <v>10</v>
      </c>
      <c r="O21" s="94">
        <f t="shared" si="4"/>
        <v>0.6</v>
      </c>
      <c r="P21" s="487">
        <v>5110</v>
      </c>
      <c r="Q21" s="111">
        <f t="shared" si="8"/>
        <v>51.1</v>
      </c>
      <c r="R21" s="112"/>
    </row>
    <row r="22" spans="1:18" s="83" customFormat="1" ht="12.75" customHeight="1">
      <c r="A22" s="103" t="s">
        <v>203</v>
      </c>
      <c r="B22" s="104"/>
      <c r="C22" s="105"/>
      <c r="D22" s="94">
        <f>$E$5*C22/1000</f>
        <v>0</v>
      </c>
      <c r="E22" s="116"/>
      <c r="F22" s="433">
        <f t="shared" si="3"/>
        <v>0</v>
      </c>
      <c r="G22" s="254"/>
      <c r="H22" s="109">
        <f t="shared" si="5"/>
        <v>0</v>
      </c>
      <c r="I22" s="110">
        <f t="shared" si="6"/>
        <v>0</v>
      </c>
      <c r="J22" s="111">
        <f t="shared" si="7"/>
        <v>0</v>
      </c>
      <c r="K22" s="112"/>
      <c r="L22" s="103"/>
      <c r="M22" s="104"/>
      <c r="N22" s="117"/>
      <c r="O22" s="94">
        <f t="shared" si="4"/>
        <v>0</v>
      </c>
      <c r="P22" s="111"/>
      <c r="Q22" s="111">
        <f t="shared" si="8"/>
        <v>0</v>
      </c>
      <c r="R22" s="353"/>
    </row>
    <row r="23" spans="1:18" s="83" customFormat="1" ht="12.75" customHeight="1">
      <c r="A23" s="103" t="s">
        <v>180</v>
      </c>
      <c r="B23" s="104"/>
      <c r="C23" s="105">
        <v>50</v>
      </c>
      <c r="D23" s="94">
        <f>$E$5*C23/1000</f>
        <v>3</v>
      </c>
      <c r="E23" s="116">
        <v>790</v>
      </c>
      <c r="F23" s="130">
        <f t="shared" si="3"/>
        <v>39.5</v>
      </c>
      <c r="G23" s="108"/>
      <c r="H23" s="109">
        <f t="shared" ref="H23" si="12">$I$5*G23/1000</f>
        <v>0</v>
      </c>
      <c r="I23" s="110">
        <f t="shared" ref="I23:I24" si="13">E23</f>
        <v>790</v>
      </c>
      <c r="J23" s="111">
        <f t="shared" ref="J23:J24" si="14">I23*G23/1000</f>
        <v>0</v>
      </c>
      <c r="K23" s="112"/>
      <c r="L23" s="103"/>
      <c r="M23" s="104"/>
      <c r="N23" s="117"/>
      <c r="O23" s="94">
        <f t="shared" si="4"/>
        <v>0</v>
      </c>
      <c r="P23" s="111"/>
      <c r="Q23" s="111">
        <f t="shared" ref="Q23:Q24" si="15">N23*P23/1000</f>
        <v>0</v>
      </c>
      <c r="R23" s="112"/>
    </row>
    <row r="24" spans="1:18" s="83" customFormat="1" ht="12.75" customHeight="1">
      <c r="A24" s="125" t="s">
        <v>179</v>
      </c>
      <c r="B24" s="126"/>
      <c r="C24" s="191">
        <v>6</v>
      </c>
      <c r="D24" s="94">
        <f>$E$5*C24/1000</f>
        <v>0.36</v>
      </c>
      <c r="E24" s="192">
        <v>11240</v>
      </c>
      <c r="F24" s="224">
        <f t="shared" si="3"/>
        <v>67.44</v>
      </c>
      <c r="G24" s="389"/>
      <c r="H24" s="94"/>
      <c r="I24" s="392">
        <f t="shared" si="13"/>
        <v>11240</v>
      </c>
      <c r="J24" s="111">
        <f t="shared" si="14"/>
        <v>0</v>
      </c>
      <c r="K24" s="112"/>
      <c r="L24" s="125"/>
      <c r="M24" s="126"/>
      <c r="N24" s="191"/>
      <c r="O24" s="94">
        <f>$P$5*N24/1000</f>
        <v>0</v>
      </c>
      <c r="P24" s="192"/>
      <c r="Q24" s="224">
        <f t="shared" si="15"/>
        <v>0</v>
      </c>
      <c r="R24" s="112"/>
    </row>
    <row r="25" spans="1:18" s="83" customFormat="1" ht="12.75" customHeight="1">
      <c r="A25" s="373" t="s">
        <v>330</v>
      </c>
      <c r="B25" s="374"/>
      <c r="C25" s="375">
        <v>1000</v>
      </c>
      <c r="D25" s="376">
        <f t="shared" ref="D25" si="16">$E$5*C25/1000</f>
        <v>60</v>
      </c>
      <c r="E25" s="377">
        <v>240</v>
      </c>
      <c r="F25" s="378">
        <f t="shared" ref="F25:F28" si="17">C25*E25/1000</f>
        <v>240</v>
      </c>
      <c r="G25" s="379"/>
      <c r="H25" s="376">
        <f t="shared" ref="H25" si="18">$I$5*G25/1000</f>
        <v>0</v>
      </c>
      <c r="I25" s="383">
        <f t="shared" ref="I25:I28" si="19">E25</f>
        <v>240</v>
      </c>
      <c r="J25" s="380">
        <f t="shared" ref="J25:J28" si="20">I25*G25/1000</f>
        <v>0</v>
      </c>
      <c r="K25" s="381"/>
      <c r="L25" s="103"/>
      <c r="M25" s="104"/>
      <c r="N25" s="117"/>
      <c r="O25" s="102">
        <f t="shared" ref="O25:O28" si="21">$P$5*N25/1000</f>
        <v>0</v>
      </c>
      <c r="P25" s="111"/>
      <c r="Q25" s="111">
        <f t="shared" ref="Q25:Q28" si="22">N25*P25/1000</f>
        <v>0</v>
      </c>
      <c r="R25" s="112"/>
    </row>
    <row r="26" spans="1:18" s="83" customFormat="1" ht="12.75" customHeight="1">
      <c r="A26" s="457" t="s">
        <v>221</v>
      </c>
      <c r="B26" s="119"/>
      <c r="C26" s="186">
        <v>20</v>
      </c>
      <c r="D26" s="121">
        <f t="shared" ref="D26:D28" si="23">$E$5*C26/1000</f>
        <v>1.2</v>
      </c>
      <c r="E26" s="187">
        <v>2100</v>
      </c>
      <c r="F26" s="213">
        <f t="shared" si="17"/>
        <v>42</v>
      </c>
      <c r="G26" s="123"/>
      <c r="H26" s="121"/>
      <c r="I26" s="350">
        <f t="shared" si="19"/>
        <v>2100</v>
      </c>
      <c r="J26" s="122">
        <f t="shared" si="20"/>
        <v>0</v>
      </c>
      <c r="K26" s="352"/>
      <c r="L26" s="125"/>
      <c r="M26" s="126"/>
      <c r="N26" s="127"/>
      <c r="O26" s="102">
        <f t="shared" si="21"/>
        <v>0</v>
      </c>
      <c r="P26" s="128"/>
      <c r="Q26" s="111">
        <f t="shared" si="22"/>
        <v>0</v>
      </c>
      <c r="R26" s="129"/>
    </row>
    <row r="27" spans="1:18" s="83" customFormat="1" ht="12.75" customHeight="1">
      <c r="A27" s="118" t="s">
        <v>556</v>
      </c>
      <c r="B27" s="119" t="s">
        <v>557</v>
      </c>
      <c r="C27" s="186">
        <v>31</v>
      </c>
      <c r="D27" s="121">
        <f t="shared" si="23"/>
        <v>1.86</v>
      </c>
      <c r="E27" s="187">
        <v>4560</v>
      </c>
      <c r="F27" s="213">
        <f t="shared" si="17"/>
        <v>141.36000000000001</v>
      </c>
      <c r="G27" s="123"/>
      <c r="H27" s="121"/>
      <c r="I27" s="350">
        <f t="shared" si="19"/>
        <v>4560</v>
      </c>
      <c r="J27" s="122">
        <f t="shared" si="20"/>
        <v>0</v>
      </c>
      <c r="K27" s="352"/>
      <c r="L27" s="125" t="s">
        <v>203</v>
      </c>
      <c r="M27" s="126"/>
      <c r="N27" s="127"/>
      <c r="O27" s="102">
        <f t="shared" si="21"/>
        <v>0</v>
      </c>
      <c r="P27" s="128"/>
      <c r="Q27" s="111">
        <f t="shared" si="22"/>
        <v>0</v>
      </c>
      <c r="R27" s="129"/>
    </row>
    <row r="28" spans="1:18" s="83" customFormat="1" ht="12.75" customHeight="1">
      <c r="A28" s="118" t="s">
        <v>554</v>
      </c>
      <c r="B28" s="119" t="s">
        <v>555</v>
      </c>
      <c r="C28" s="186"/>
      <c r="D28" s="121">
        <f t="shared" si="23"/>
        <v>0</v>
      </c>
      <c r="E28" s="187"/>
      <c r="F28" s="213">
        <f t="shared" si="17"/>
        <v>0</v>
      </c>
      <c r="G28" s="123"/>
      <c r="H28" s="121"/>
      <c r="I28" s="350">
        <f t="shared" si="19"/>
        <v>0</v>
      </c>
      <c r="J28" s="122">
        <f t="shared" si="20"/>
        <v>0</v>
      </c>
      <c r="K28" s="352"/>
      <c r="L28" s="125" t="s">
        <v>212</v>
      </c>
      <c r="M28" s="126" t="s">
        <v>213</v>
      </c>
      <c r="N28" s="127">
        <v>15</v>
      </c>
      <c r="O28" s="102">
        <f t="shared" si="21"/>
        <v>0.9</v>
      </c>
      <c r="P28" s="128">
        <v>8040</v>
      </c>
      <c r="Q28" s="111">
        <f t="shared" si="22"/>
        <v>120.6</v>
      </c>
      <c r="R28" s="129"/>
    </row>
    <row r="29" spans="1:18" s="83" customFormat="1" ht="12.75" customHeight="1">
      <c r="A29" s="125" t="s">
        <v>412</v>
      </c>
      <c r="B29" s="126" t="s">
        <v>412</v>
      </c>
      <c r="C29" s="191">
        <v>30</v>
      </c>
      <c r="D29" s="94">
        <f>50*C29/1000</f>
        <v>1.5</v>
      </c>
      <c r="E29" s="192">
        <v>2790</v>
      </c>
      <c r="F29" s="224">
        <f t="shared" ref="F29:F30" si="24">C29*E29/1000</f>
        <v>83.7</v>
      </c>
      <c r="G29" s="389"/>
      <c r="H29" s="94">
        <f>$I$5*G29</f>
        <v>0</v>
      </c>
      <c r="I29" s="116">
        <v>3300</v>
      </c>
      <c r="J29" s="128">
        <f>I29*G29</f>
        <v>0</v>
      </c>
      <c r="K29" s="226"/>
      <c r="L29" s="125" t="s">
        <v>30</v>
      </c>
      <c r="M29" s="126" t="s">
        <v>30</v>
      </c>
      <c r="N29" s="191">
        <v>30</v>
      </c>
      <c r="O29" s="94">
        <f>50*N29/1000</f>
        <v>1.5</v>
      </c>
      <c r="P29" s="192">
        <v>2790</v>
      </c>
      <c r="Q29" s="224">
        <f t="shared" ref="Q29:Q30" si="25">N29*P29/1000</f>
        <v>83.7</v>
      </c>
      <c r="R29" s="112"/>
    </row>
    <row r="30" spans="1:18" s="83" customFormat="1" ht="12.75" customHeight="1">
      <c r="A30" s="125" t="s">
        <v>154</v>
      </c>
      <c r="B30" s="126" t="s">
        <v>154</v>
      </c>
      <c r="C30" s="191">
        <v>24</v>
      </c>
      <c r="D30" s="94">
        <f t="shared" ref="D30" si="26">$E$5*C30/1000</f>
        <v>1.44</v>
      </c>
      <c r="E30" s="192">
        <v>2150</v>
      </c>
      <c r="F30" s="224">
        <f t="shared" si="24"/>
        <v>51.6</v>
      </c>
      <c r="G30" s="108">
        <v>80</v>
      </c>
      <c r="H30" s="109">
        <f t="shared" ref="H30" si="27">$I$5*G30/1000</f>
        <v>0</v>
      </c>
      <c r="I30" s="116">
        <v>3300</v>
      </c>
      <c r="J30" s="111">
        <f t="shared" ref="J30" si="28">I30*G30/1000</f>
        <v>264</v>
      </c>
      <c r="K30" s="190"/>
      <c r="L30" s="125" t="s">
        <v>154</v>
      </c>
      <c r="M30" s="126" t="s">
        <v>154</v>
      </c>
      <c r="N30" s="191">
        <v>24</v>
      </c>
      <c r="O30" s="94">
        <f t="shared" ref="O30" si="29">$E$5*N30/1000</f>
        <v>1.44</v>
      </c>
      <c r="P30" s="192">
        <v>2150</v>
      </c>
      <c r="Q30" s="224">
        <f t="shared" si="25"/>
        <v>51.6</v>
      </c>
      <c r="R30" s="112"/>
    </row>
    <row r="31" spans="1:18" s="83" customFormat="1" ht="12.75" customHeight="1">
      <c r="A31" s="103" t="s">
        <v>51</v>
      </c>
      <c r="B31" s="104"/>
      <c r="C31" s="117"/>
      <c r="D31" s="94"/>
      <c r="E31" s="111"/>
      <c r="F31" s="132">
        <f>SUM(F7:F30)</f>
        <v>1566.8700000000001</v>
      </c>
      <c r="G31" s="131"/>
      <c r="H31" s="111"/>
      <c r="I31" s="132"/>
      <c r="J31" s="132">
        <f>SUM(J7:J30)</f>
        <v>470.54</v>
      </c>
      <c r="K31" s="190"/>
      <c r="L31" s="134" t="s">
        <v>51</v>
      </c>
      <c r="M31" s="135"/>
      <c r="N31" s="136"/>
      <c r="O31" s="102"/>
      <c r="P31" s="111"/>
      <c r="Q31" s="107">
        <f>SUM(Q7:Q30)</f>
        <v>1333.0599999999997</v>
      </c>
      <c r="R31" s="112"/>
    </row>
    <row r="32" spans="1:18" s="83" customFormat="1" ht="12.75" customHeight="1" thickBot="1">
      <c r="A32" s="137" t="s">
        <v>52</v>
      </c>
      <c r="B32" s="138"/>
      <c r="C32" s="139"/>
      <c r="D32" s="140"/>
      <c r="E32" s="141"/>
      <c r="F32" s="142">
        <v>200</v>
      </c>
      <c r="G32" s="143"/>
      <c r="H32" s="141"/>
      <c r="I32" s="142"/>
      <c r="J32" s="142">
        <v>250</v>
      </c>
      <c r="K32" s="195"/>
      <c r="L32" s="145" t="s">
        <v>52</v>
      </c>
      <c r="M32" s="146"/>
      <c r="N32" s="147"/>
      <c r="O32" s="148"/>
      <c r="P32" s="149"/>
      <c r="Q32" s="150">
        <v>350</v>
      </c>
      <c r="R32" s="195"/>
    </row>
    <row r="33" spans="1:18" s="83" customFormat="1" ht="12.75" customHeight="1">
      <c r="A33" s="152" t="s">
        <v>53</v>
      </c>
      <c r="B33" s="153"/>
      <c r="C33" s="154"/>
      <c r="D33" s="155"/>
      <c r="E33" s="156"/>
      <c r="F33" s="157"/>
      <c r="G33" s="158"/>
      <c r="H33" s="158"/>
      <c r="I33" s="158"/>
      <c r="J33" s="158">
        <f>(E5+I5)*3600</f>
        <v>216000</v>
      </c>
      <c r="K33" s="159"/>
      <c r="L33" s="152" t="s">
        <v>53</v>
      </c>
      <c r="M33" s="153"/>
      <c r="N33" s="154"/>
      <c r="O33" s="155"/>
      <c r="P33" s="156"/>
      <c r="Q33" s="157">
        <f>P5*3600</f>
        <v>216000</v>
      </c>
      <c r="R33" s="159"/>
    </row>
    <row r="34" spans="1:18" s="83" customFormat="1" ht="12.75" customHeight="1" thickBot="1">
      <c r="A34" s="145" t="s">
        <v>54</v>
      </c>
      <c r="B34" s="146"/>
      <c r="C34" s="147"/>
      <c r="D34" s="148"/>
      <c r="E34" s="149"/>
      <c r="F34" s="150"/>
      <c r="G34" s="150"/>
      <c r="H34" s="150"/>
      <c r="I34" s="150"/>
      <c r="J34" s="150">
        <f>(F31+F32)*E5+(J31+J32)*I5</f>
        <v>106012.20000000001</v>
      </c>
      <c r="K34" s="151"/>
      <c r="L34" s="145" t="s">
        <v>54</v>
      </c>
      <c r="M34" s="146"/>
      <c r="N34" s="147"/>
      <c r="O34" s="148"/>
      <c r="P34" s="149"/>
      <c r="Q34" s="150">
        <f>N35*P5</f>
        <v>100983.59999999998</v>
      </c>
      <c r="R34" s="151"/>
    </row>
    <row r="35" spans="1:18" s="83" customFormat="1" ht="12.75" customHeight="1" thickBot="1">
      <c r="A35" s="592" t="s">
        <v>55</v>
      </c>
      <c r="B35" s="593"/>
      <c r="C35" s="594">
        <f>J34/(E5+I5)</f>
        <v>1766.8700000000001</v>
      </c>
      <c r="D35" s="595"/>
      <c r="E35" s="596" t="s">
        <v>56</v>
      </c>
      <c r="F35" s="597"/>
      <c r="G35" s="597"/>
      <c r="H35" s="598"/>
      <c r="I35" s="599">
        <f>C35/3600</f>
        <v>0.49079722222222227</v>
      </c>
      <c r="J35" s="600"/>
      <c r="K35" s="160"/>
      <c r="L35" s="592" t="s">
        <v>55</v>
      </c>
      <c r="M35" s="593"/>
      <c r="N35" s="161">
        <f>Q31+Q32</f>
        <v>1683.0599999999997</v>
      </c>
      <c r="O35" s="593" t="s">
        <v>57</v>
      </c>
      <c r="P35" s="593"/>
      <c r="Q35" s="162">
        <f>N35/3600</f>
        <v>0.46751666666666658</v>
      </c>
      <c r="R35" s="160"/>
    </row>
    <row r="36" spans="1:18" s="166" customFormat="1" ht="20.25" customHeight="1" thickBot="1">
      <c r="A36" s="163"/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75"/>
      <c r="M36" s="75"/>
      <c r="R36" s="165"/>
    </row>
    <row r="37" spans="1:18" s="83" customFormat="1" ht="12.75" customHeight="1">
      <c r="A37" s="569" t="s">
        <v>58</v>
      </c>
      <c r="B37" s="570"/>
      <c r="C37" s="576" t="s">
        <v>36</v>
      </c>
      <c r="D37" s="577"/>
      <c r="E37" s="578">
        <v>85</v>
      </c>
      <c r="F37" s="579"/>
      <c r="G37" s="580" t="s">
        <v>37</v>
      </c>
      <c r="H37" s="581"/>
      <c r="I37" s="578">
        <v>7</v>
      </c>
      <c r="J37" s="601"/>
      <c r="K37" s="583" t="s">
        <v>38</v>
      </c>
      <c r="L37" s="75"/>
      <c r="M37" s="75"/>
      <c r="N37" s="602"/>
      <c r="O37" s="602"/>
      <c r="P37" s="602"/>
      <c r="Q37" s="602"/>
      <c r="R37" s="602"/>
    </row>
    <row r="38" spans="1:18" s="83" customFormat="1" ht="12.75" customHeight="1" thickBot="1">
      <c r="A38" s="84" t="s">
        <v>41</v>
      </c>
      <c r="B38" s="85" t="s">
        <v>48</v>
      </c>
      <c r="C38" s="167" t="s">
        <v>43</v>
      </c>
      <c r="D38" s="168" t="s">
        <v>44</v>
      </c>
      <c r="E38" s="167" t="s">
        <v>45</v>
      </c>
      <c r="F38" s="88" t="s">
        <v>46</v>
      </c>
      <c r="G38" s="169" t="s">
        <v>59</v>
      </c>
      <c r="H38" s="170" t="s">
        <v>44</v>
      </c>
      <c r="I38" s="167" t="s">
        <v>47</v>
      </c>
      <c r="J38" s="167" t="s">
        <v>46</v>
      </c>
      <c r="K38" s="591"/>
      <c r="L38" s="75"/>
      <c r="M38" s="75"/>
      <c r="N38" s="171"/>
      <c r="O38" s="171"/>
      <c r="P38" s="171"/>
      <c r="Q38" s="171"/>
      <c r="R38" s="602"/>
    </row>
    <row r="39" spans="1:18" s="83" customFormat="1" ht="12.75" customHeight="1">
      <c r="A39" s="91" t="s">
        <v>29</v>
      </c>
      <c r="B39" s="92" t="s">
        <v>49</v>
      </c>
      <c r="C39" s="93">
        <v>70</v>
      </c>
      <c r="D39" s="94">
        <f t="shared" ref="D39:D41" si="30">$E$5*C39/1000</f>
        <v>4.2</v>
      </c>
      <c r="E39" s="95">
        <v>1726</v>
      </c>
      <c r="F39" s="96">
        <f>C39*E39/1000</f>
        <v>120.82</v>
      </c>
      <c r="G39" s="97">
        <v>110</v>
      </c>
      <c r="H39" s="109">
        <f t="shared" ref="H39:H62" si="31">$I$37*G39/1000</f>
        <v>0.77</v>
      </c>
      <c r="I39" s="99">
        <f>E39</f>
        <v>1726</v>
      </c>
      <c r="J39" s="100">
        <f>I39*G39/1000</f>
        <v>189.86</v>
      </c>
      <c r="K39" s="101"/>
      <c r="L39" s="75"/>
      <c r="M39" s="173"/>
      <c r="N39" s="174"/>
      <c r="O39" s="175"/>
      <c r="P39" s="175"/>
      <c r="Q39" s="176"/>
    </row>
    <row r="40" spans="1:18" s="83" customFormat="1" ht="12.75" customHeight="1">
      <c r="A40" s="103"/>
      <c r="B40" s="104" t="s">
        <v>134</v>
      </c>
      <c r="C40" s="105">
        <v>3</v>
      </c>
      <c r="D40" s="94">
        <f t="shared" si="30"/>
        <v>0.18</v>
      </c>
      <c r="E40" s="106">
        <v>2240</v>
      </c>
      <c r="F40" s="132">
        <f t="shared" ref="F40:F44" si="32">C40*E40/1000</f>
        <v>6.72</v>
      </c>
      <c r="G40" s="108">
        <v>100</v>
      </c>
      <c r="H40" s="109">
        <f t="shared" si="31"/>
        <v>0.7</v>
      </c>
      <c r="I40" s="110">
        <f>E40</f>
        <v>2240</v>
      </c>
      <c r="J40" s="111">
        <f>I40*G40/1000</f>
        <v>224</v>
      </c>
      <c r="K40" s="112"/>
      <c r="L40" s="75"/>
      <c r="M40" s="173"/>
      <c r="N40" s="174"/>
      <c r="O40" s="175"/>
      <c r="P40" s="175"/>
      <c r="Q40" s="176"/>
    </row>
    <row r="41" spans="1:18" s="83" customFormat="1" ht="12.75" customHeight="1" thickBot="1">
      <c r="A41" s="103" t="s">
        <v>175</v>
      </c>
      <c r="B41" s="104" t="s">
        <v>175</v>
      </c>
      <c r="C41" s="105">
        <v>15</v>
      </c>
      <c r="D41" s="94">
        <f t="shared" si="30"/>
        <v>0.9</v>
      </c>
      <c r="E41" s="116">
        <v>3320</v>
      </c>
      <c r="F41" s="132">
        <f t="shared" si="32"/>
        <v>49.8</v>
      </c>
      <c r="G41" s="108">
        <v>100</v>
      </c>
      <c r="H41" s="109">
        <f t="shared" si="31"/>
        <v>0.7</v>
      </c>
      <c r="I41" s="110">
        <f t="shared" ref="I41:I44" si="33">E41</f>
        <v>3320</v>
      </c>
      <c r="J41" s="111">
        <f t="shared" ref="J41:J44" si="34">I41*G41/1000</f>
        <v>332</v>
      </c>
      <c r="K41" s="112"/>
      <c r="L41" s="75"/>
      <c r="M41" s="603" t="s">
        <v>60</v>
      </c>
      <c r="N41" s="604"/>
      <c r="O41" s="604"/>
      <c r="P41" s="604"/>
      <c r="Q41" s="604"/>
    </row>
    <row r="42" spans="1:18" s="83" customFormat="1" ht="12.75" customHeight="1" thickBot="1">
      <c r="A42" s="103"/>
      <c r="B42" s="104"/>
      <c r="C42" s="259"/>
      <c r="D42" s="102">
        <f t="shared" ref="D42:D49" si="35">$P$5*C42/1000</f>
        <v>0</v>
      </c>
      <c r="E42" s="255"/>
      <c r="F42" s="132">
        <f t="shared" si="32"/>
        <v>0</v>
      </c>
      <c r="G42" s="108"/>
      <c r="H42" s="109"/>
      <c r="I42" s="110">
        <f t="shared" si="33"/>
        <v>0</v>
      </c>
      <c r="J42" s="111">
        <f t="shared" si="34"/>
        <v>0</v>
      </c>
      <c r="K42" s="112"/>
      <c r="L42" s="75"/>
      <c r="M42" s="177"/>
      <c r="N42" s="619" t="s">
        <v>61</v>
      </c>
      <c r="O42" s="620"/>
      <c r="P42" s="617" t="s">
        <v>62</v>
      </c>
      <c r="Q42" s="618"/>
    </row>
    <row r="43" spans="1:18" s="83" customFormat="1" ht="12.75" customHeight="1" thickTop="1">
      <c r="A43" s="103" t="s">
        <v>565</v>
      </c>
      <c r="B43" s="104" t="s">
        <v>566</v>
      </c>
      <c r="C43" s="117">
        <v>50</v>
      </c>
      <c r="D43" s="102">
        <f t="shared" si="35"/>
        <v>3</v>
      </c>
      <c r="E43" s="111">
        <v>1600</v>
      </c>
      <c r="F43" s="132">
        <f t="shared" si="32"/>
        <v>80</v>
      </c>
      <c r="G43" s="108"/>
      <c r="H43" s="109"/>
      <c r="I43" s="110">
        <f t="shared" si="33"/>
        <v>1600</v>
      </c>
      <c r="J43" s="111">
        <f t="shared" si="34"/>
        <v>0</v>
      </c>
      <c r="K43" s="112"/>
      <c r="L43" s="75"/>
      <c r="M43" s="178" t="s">
        <v>35</v>
      </c>
      <c r="N43" s="615">
        <f>I35</f>
        <v>0.49079722222222227</v>
      </c>
      <c r="O43" s="616"/>
      <c r="P43" s="605">
        <f>N48/M48</f>
        <v>0.50910379979035647</v>
      </c>
      <c r="Q43" s="606"/>
    </row>
    <row r="44" spans="1:18" s="83" customFormat="1" ht="12.75" customHeight="1">
      <c r="A44" s="103"/>
      <c r="B44" s="104" t="s">
        <v>567</v>
      </c>
      <c r="C44" s="117">
        <v>20</v>
      </c>
      <c r="D44" s="102">
        <f t="shared" si="35"/>
        <v>1.2</v>
      </c>
      <c r="E44" s="111">
        <v>2830</v>
      </c>
      <c r="F44" s="132">
        <f t="shared" si="32"/>
        <v>56.6</v>
      </c>
      <c r="G44" s="108"/>
      <c r="H44" s="109"/>
      <c r="I44" s="110">
        <f t="shared" si="33"/>
        <v>2830</v>
      </c>
      <c r="J44" s="111">
        <f t="shared" si="34"/>
        <v>0</v>
      </c>
      <c r="K44" s="112"/>
      <c r="L44" s="75"/>
      <c r="M44" s="179" t="s">
        <v>58</v>
      </c>
      <c r="N44" s="611">
        <f>I69</f>
        <v>0.5481649154589372</v>
      </c>
      <c r="O44" s="612"/>
      <c r="P44" s="607"/>
      <c r="Q44" s="608"/>
    </row>
    <row r="45" spans="1:18" s="83" customFormat="1" ht="12.75" customHeight="1" thickBot="1">
      <c r="A45" s="103"/>
      <c r="B45" s="104"/>
      <c r="C45" s="259">
        <v>66</v>
      </c>
      <c r="D45" s="102">
        <f t="shared" si="35"/>
        <v>3.96</v>
      </c>
      <c r="E45" s="255"/>
      <c r="F45" s="132">
        <f>C45*E45/1000</f>
        <v>0</v>
      </c>
      <c r="G45" s="108"/>
      <c r="H45" s="109"/>
      <c r="I45" s="110">
        <f>E45</f>
        <v>0</v>
      </c>
      <c r="J45" s="111">
        <f>I45*G45/1000</f>
        <v>0</v>
      </c>
      <c r="K45" s="112"/>
      <c r="L45" s="75"/>
      <c r="M45" s="180" t="s">
        <v>39</v>
      </c>
      <c r="N45" s="613">
        <f>Q35</f>
        <v>0.46751666666666658</v>
      </c>
      <c r="O45" s="614"/>
      <c r="P45" s="609"/>
      <c r="Q45" s="610"/>
    </row>
    <row r="46" spans="1:18" s="83" customFormat="1" ht="12.75" customHeight="1">
      <c r="A46" s="103" t="s">
        <v>568</v>
      </c>
      <c r="B46" s="104" t="s">
        <v>569</v>
      </c>
      <c r="C46" s="117">
        <v>67</v>
      </c>
      <c r="D46" s="102">
        <f t="shared" si="35"/>
        <v>4.0199999999999996</v>
      </c>
      <c r="E46" s="111">
        <v>3570</v>
      </c>
      <c r="F46" s="132">
        <f t="shared" ref="F46:F59" si="36">C46*E46/1000</f>
        <v>239.19</v>
      </c>
      <c r="G46" s="108"/>
      <c r="H46" s="109"/>
      <c r="I46" s="110">
        <f t="shared" ref="I46:I59" si="37">E46</f>
        <v>3570</v>
      </c>
      <c r="J46" s="111">
        <f t="shared" ref="J46:J59" si="38">I46*G46/1000</f>
        <v>0</v>
      </c>
      <c r="K46" s="112"/>
      <c r="L46" s="75"/>
      <c r="M46" s="181"/>
      <c r="N46" s="182"/>
      <c r="O46" s="182"/>
      <c r="P46" s="182"/>
      <c r="Q46" s="182"/>
    </row>
    <row r="47" spans="1:18" s="83" customFormat="1" ht="12.75" customHeight="1">
      <c r="A47" s="103"/>
      <c r="B47" s="104" t="s">
        <v>493</v>
      </c>
      <c r="C47" s="117">
        <v>5</v>
      </c>
      <c r="D47" s="102">
        <f t="shared" si="35"/>
        <v>0.3</v>
      </c>
      <c r="E47" s="111">
        <v>3540</v>
      </c>
      <c r="F47" s="132">
        <f t="shared" si="36"/>
        <v>17.7</v>
      </c>
      <c r="G47" s="108"/>
      <c r="H47" s="109"/>
      <c r="I47" s="110">
        <f t="shared" si="37"/>
        <v>3540</v>
      </c>
      <c r="J47" s="111">
        <f t="shared" si="38"/>
        <v>0</v>
      </c>
      <c r="K47" s="112"/>
      <c r="L47" s="75"/>
      <c r="M47" s="183" t="s">
        <v>63</v>
      </c>
      <c r="N47" s="621" t="s">
        <v>64</v>
      </c>
      <c r="O47" s="621"/>
    </row>
    <row r="48" spans="1:18" s="83" customFormat="1" ht="12.75" customHeight="1">
      <c r="A48" s="103"/>
      <c r="B48" s="104"/>
      <c r="C48" s="117">
        <v>5</v>
      </c>
      <c r="D48" s="102">
        <f t="shared" si="35"/>
        <v>0.3</v>
      </c>
      <c r="E48" s="111"/>
      <c r="F48" s="132">
        <f t="shared" si="36"/>
        <v>0</v>
      </c>
      <c r="G48" s="108"/>
      <c r="H48" s="109"/>
      <c r="I48" s="110">
        <f t="shared" si="37"/>
        <v>0</v>
      </c>
      <c r="J48" s="111">
        <f t="shared" si="38"/>
        <v>0</v>
      </c>
      <c r="K48" s="112"/>
      <c r="L48" s="75"/>
      <c r="M48" s="622">
        <f>J33+Q33+J67</f>
        <v>763200</v>
      </c>
      <c r="N48" s="622">
        <f>J34+Q34+J68</f>
        <v>388548.02</v>
      </c>
      <c r="O48" s="623"/>
    </row>
    <row r="49" spans="1:19" s="83" customFormat="1" ht="12.75" customHeight="1">
      <c r="A49" s="103"/>
      <c r="B49" s="104"/>
      <c r="C49" s="117">
        <v>5</v>
      </c>
      <c r="D49" s="102">
        <f t="shared" si="35"/>
        <v>0.3</v>
      </c>
      <c r="E49" s="111"/>
      <c r="F49" s="132">
        <f t="shared" si="36"/>
        <v>0</v>
      </c>
      <c r="G49" s="108"/>
      <c r="H49" s="109"/>
      <c r="I49" s="110">
        <f t="shared" si="37"/>
        <v>0</v>
      </c>
      <c r="J49" s="111">
        <f t="shared" si="38"/>
        <v>0</v>
      </c>
      <c r="K49" s="112"/>
      <c r="L49" s="75"/>
      <c r="M49" s="623"/>
      <c r="N49" s="623"/>
      <c r="O49" s="623"/>
      <c r="P49" s="75"/>
      <c r="Q49" s="184"/>
    </row>
    <row r="50" spans="1:19" s="83" customFormat="1" ht="12.75" customHeight="1">
      <c r="A50" s="103" t="s">
        <v>348</v>
      </c>
      <c r="B50" s="104" t="s">
        <v>410</v>
      </c>
      <c r="C50" s="259">
        <v>17</v>
      </c>
      <c r="D50" s="102">
        <f t="shared" ref="D50:D51" si="39">$P$5*C50/1000</f>
        <v>1.02</v>
      </c>
      <c r="E50" s="255">
        <v>10290</v>
      </c>
      <c r="F50" s="132">
        <f t="shared" si="36"/>
        <v>174.93</v>
      </c>
      <c r="G50" s="108"/>
      <c r="H50" s="109"/>
      <c r="I50" s="110">
        <f t="shared" si="37"/>
        <v>10290</v>
      </c>
      <c r="J50" s="111">
        <f t="shared" si="38"/>
        <v>0</v>
      </c>
      <c r="K50" s="112"/>
      <c r="L50" s="75"/>
      <c r="M50" s="113"/>
      <c r="N50" s="115"/>
      <c r="O50" s="185"/>
      <c r="P50" s="75"/>
      <c r="Q50" s="184"/>
    </row>
    <row r="51" spans="1:19" s="83" customFormat="1" ht="12.75" customHeight="1">
      <c r="A51" s="103"/>
      <c r="B51" s="104" t="s">
        <v>509</v>
      </c>
      <c r="C51" s="259">
        <v>8</v>
      </c>
      <c r="D51" s="102">
        <f t="shared" si="39"/>
        <v>0.48</v>
      </c>
      <c r="E51" s="255">
        <v>1620</v>
      </c>
      <c r="F51" s="132">
        <f t="shared" si="36"/>
        <v>12.96</v>
      </c>
      <c r="G51" s="108"/>
      <c r="H51" s="109">
        <f t="shared" ref="H51:H60" si="40">$I$37*G51/1000</f>
        <v>0</v>
      </c>
      <c r="I51" s="110">
        <f t="shared" si="37"/>
        <v>1620</v>
      </c>
      <c r="J51" s="111">
        <f t="shared" si="38"/>
        <v>0</v>
      </c>
      <c r="K51" s="112"/>
      <c r="L51" s="75"/>
      <c r="M51" s="75"/>
      <c r="N51" s="75"/>
      <c r="O51" s="75"/>
      <c r="P51" s="75"/>
      <c r="Q51" s="184"/>
    </row>
    <row r="52" spans="1:19" s="83" customFormat="1" ht="12.75" customHeight="1" thickBot="1">
      <c r="A52" s="103"/>
      <c r="B52" s="104"/>
      <c r="C52" s="259"/>
      <c r="D52" s="94">
        <f t="shared" ref="D52:D59" si="41">C52*$E$37/1000</f>
        <v>0</v>
      </c>
      <c r="E52" s="255"/>
      <c r="F52" s="132">
        <f t="shared" si="36"/>
        <v>0</v>
      </c>
      <c r="G52" s="108"/>
      <c r="H52" s="109">
        <f t="shared" si="40"/>
        <v>0</v>
      </c>
      <c r="I52" s="110">
        <f t="shared" si="37"/>
        <v>0</v>
      </c>
      <c r="J52" s="111">
        <f t="shared" si="38"/>
        <v>0</v>
      </c>
      <c r="K52" s="112"/>
      <c r="L52" s="75"/>
      <c r="M52" s="648" t="s">
        <v>67</v>
      </c>
      <c r="N52" s="648"/>
      <c r="O52" s="648"/>
      <c r="P52" s="648"/>
      <c r="Q52" s="648"/>
    </row>
    <row r="53" spans="1:19" s="83" customFormat="1" ht="12.75" customHeight="1" thickBot="1">
      <c r="A53" s="103" t="s">
        <v>570</v>
      </c>
      <c r="B53" s="104" t="s">
        <v>580</v>
      </c>
      <c r="C53" s="259">
        <v>30</v>
      </c>
      <c r="D53" s="94">
        <f t="shared" si="41"/>
        <v>2.5499999999999998</v>
      </c>
      <c r="E53" s="255">
        <v>6580</v>
      </c>
      <c r="F53" s="132">
        <f t="shared" si="36"/>
        <v>197.4</v>
      </c>
      <c r="G53" s="108"/>
      <c r="H53" s="109">
        <f t="shared" si="40"/>
        <v>0</v>
      </c>
      <c r="I53" s="110">
        <f t="shared" si="37"/>
        <v>6580</v>
      </c>
      <c r="J53" s="111">
        <f t="shared" si="38"/>
        <v>0</v>
      </c>
      <c r="K53" s="112"/>
      <c r="L53" s="75"/>
      <c r="M53" s="260"/>
      <c r="N53" s="649" t="s">
        <v>61</v>
      </c>
      <c r="O53" s="649"/>
      <c r="P53" s="649" t="s">
        <v>68</v>
      </c>
      <c r="Q53" s="650"/>
      <c r="R53" s="184"/>
    </row>
    <row r="54" spans="1:19" s="83" customFormat="1" ht="12.75" customHeight="1" thickTop="1">
      <c r="A54" s="103"/>
      <c r="B54" s="104" t="s">
        <v>571</v>
      </c>
      <c r="C54" s="259">
        <v>18</v>
      </c>
      <c r="D54" s="94">
        <f t="shared" si="41"/>
        <v>1.53</v>
      </c>
      <c r="E54" s="255">
        <v>1240</v>
      </c>
      <c r="F54" s="132">
        <f t="shared" si="36"/>
        <v>22.32</v>
      </c>
      <c r="G54" s="108"/>
      <c r="H54" s="109">
        <f t="shared" si="40"/>
        <v>0</v>
      </c>
      <c r="I54" s="110">
        <f t="shared" si="37"/>
        <v>1240</v>
      </c>
      <c r="J54" s="111">
        <f t="shared" si="38"/>
        <v>0</v>
      </c>
      <c r="K54" s="112"/>
      <c r="L54" s="75"/>
      <c r="M54" s="261" t="s">
        <v>35</v>
      </c>
      <c r="N54" s="651">
        <f>(월!J35+화!J37+수!J36+목!J35+토!J34+금!J34+일!J34)/(월!J34+화!J36+수!J35+목!J34+토!J33+금!J33+일!J33)</f>
        <v>0.45323781746031749</v>
      </c>
      <c r="O54" s="651"/>
      <c r="P54" s="652">
        <f>N59/M59</f>
        <v>0.467667288750648</v>
      </c>
      <c r="Q54" s="653"/>
      <c r="R54" s="184"/>
    </row>
    <row r="55" spans="1:19" s="83" customFormat="1" ht="12.75" customHeight="1">
      <c r="A55" s="103"/>
      <c r="B55" s="104" t="s">
        <v>572</v>
      </c>
      <c r="C55" s="259">
        <v>6</v>
      </c>
      <c r="D55" s="94">
        <f t="shared" si="41"/>
        <v>0.51</v>
      </c>
      <c r="E55" s="255">
        <v>1430</v>
      </c>
      <c r="F55" s="132">
        <f t="shared" si="36"/>
        <v>8.58</v>
      </c>
      <c r="G55" s="108"/>
      <c r="H55" s="109">
        <f t="shared" si="40"/>
        <v>0</v>
      </c>
      <c r="I55" s="110">
        <f t="shared" si="37"/>
        <v>1430</v>
      </c>
      <c r="J55" s="111">
        <f t="shared" si="38"/>
        <v>0</v>
      </c>
      <c r="K55" s="112"/>
      <c r="L55" s="75"/>
      <c r="M55" s="262" t="s">
        <v>58</v>
      </c>
      <c r="N55" s="658">
        <f>(월!J74+화!J73+수!J78+목!J68+토!J73+금!J70+일!J68)/(월!J73+화!J72+수!J77+목!J67+토!J72+금!J69+일!J67)</f>
        <v>0.51100850016683352</v>
      </c>
      <c r="O55" s="658"/>
      <c r="P55" s="654"/>
      <c r="Q55" s="655"/>
      <c r="R55" s="184"/>
    </row>
    <row r="56" spans="1:19" s="83" customFormat="1" ht="12.75" customHeight="1" thickBot="1">
      <c r="A56" s="103"/>
      <c r="B56" s="104"/>
      <c r="C56" s="259"/>
      <c r="D56" s="94">
        <f t="shared" si="41"/>
        <v>0</v>
      </c>
      <c r="E56" s="255"/>
      <c r="F56" s="132">
        <f t="shared" si="36"/>
        <v>0</v>
      </c>
      <c r="G56" s="108"/>
      <c r="H56" s="109">
        <f t="shared" si="40"/>
        <v>0</v>
      </c>
      <c r="I56" s="110">
        <f t="shared" si="37"/>
        <v>0</v>
      </c>
      <c r="J56" s="111">
        <f t="shared" si="38"/>
        <v>0</v>
      </c>
      <c r="K56" s="112"/>
      <c r="L56" s="75"/>
      <c r="M56" s="263" t="s">
        <v>39</v>
      </c>
      <c r="N56" s="659">
        <f>(월!Q35+화!Q37+수!Q36+목!Q35+금!Q34+토!Q34+일!Q34)/(월!Q34+화!Q36+수!Q35+목!Q34+금!Q33+토!Q33+일!Q33)</f>
        <v>0.40216137566137566</v>
      </c>
      <c r="O56" s="660"/>
      <c r="P56" s="656"/>
      <c r="Q56" s="657"/>
      <c r="R56" s="184"/>
    </row>
    <row r="57" spans="1:19" s="83" customFormat="1" ht="12.75" customHeight="1">
      <c r="A57" s="103"/>
      <c r="B57" s="104"/>
      <c r="C57" s="259"/>
      <c r="D57" s="94">
        <f t="shared" si="41"/>
        <v>0</v>
      </c>
      <c r="E57" s="255"/>
      <c r="F57" s="132">
        <f t="shared" si="36"/>
        <v>0</v>
      </c>
      <c r="G57" s="108"/>
      <c r="H57" s="109">
        <f t="shared" si="40"/>
        <v>0</v>
      </c>
      <c r="I57" s="110">
        <f t="shared" si="37"/>
        <v>0</v>
      </c>
      <c r="J57" s="111">
        <f t="shared" si="38"/>
        <v>0</v>
      </c>
      <c r="K57" s="112"/>
      <c r="L57" s="75"/>
      <c r="M57" s="75"/>
      <c r="N57" s="75"/>
      <c r="O57" s="75"/>
      <c r="P57" s="75"/>
      <c r="Q57" s="75"/>
      <c r="R57" s="184"/>
      <c r="S57" s="75"/>
    </row>
    <row r="58" spans="1:19" s="83" customFormat="1" ht="12.75" customHeight="1">
      <c r="A58" s="103" t="s">
        <v>564</v>
      </c>
      <c r="B58" s="104"/>
      <c r="C58" s="259">
        <v>30</v>
      </c>
      <c r="D58" s="94">
        <f t="shared" si="41"/>
        <v>2.5499999999999998</v>
      </c>
      <c r="E58" s="255">
        <v>510</v>
      </c>
      <c r="F58" s="132">
        <f t="shared" si="36"/>
        <v>15.3</v>
      </c>
      <c r="G58" s="108"/>
      <c r="H58" s="109">
        <f t="shared" si="40"/>
        <v>0</v>
      </c>
      <c r="I58" s="110">
        <f t="shared" si="37"/>
        <v>510</v>
      </c>
      <c r="J58" s="111">
        <f t="shared" si="38"/>
        <v>0</v>
      </c>
      <c r="K58" s="112"/>
      <c r="L58" s="75"/>
      <c r="M58" s="432" t="s">
        <v>150</v>
      </c>
      <c r="N58" s="661" t="s">
        <v>151</v>
      </c>
      <c r="O58" s="661"/>
      <c r="P58" s="75"/>
      <c r="Q58" s="75"/>
      <c r="R58" s="184"/>
      <c r="S58" s="75"/>
    </row>
    <row r="59" spans="1:19" s="83" customFormat="1" ht="12.75" customHeight="1">
      <c r="A59" s="366" t="s">
        <v>203</v>
      </c>
      <c r="B59" s="104"/>
      <c r="C59" s="259"/>
      <c r="D59" s="94">
        <f t="shared" si="41"/>
        <v>0</v>
      </c>
      <c r="E59" s="255"/>
      <c r="F59" s="132">
        <f t="shared" si="36"/>
        <v>0</v>
      </c>
      <c r="G59" s="108"/>
      <c r="H59" s="109">
        <f t="shared" si="40"/>
        <v>0</v>
      </c>
      <c r="I59" s="110">
        <f t="shared" si="37"/>
        <v>0</v>
      </c>
      <c r="J59" s="111">
        <f t="shared" si="38"/>
        <v>0</v>
      </c>
      <c r="K59" s="112"/>
      <c r="L59" s="75"/>
      <c r="M59" s="662">
        <f>월!M56+화!M51+수!M53+목!M49+금!M49+토!M52+일!M48</f>
        <v>4629600</v>
      </c>
      <c r="N59" s="662">
        <f>월!N56+화!N51+수!N53+목!N49+금!N49+토!N52+일!N48</f>
        <v>2165112.48</v>
      </c>
      <c r="O59" s="661"/>
      <c r="P59" s="75"/>
      <c r="Q59" s="75"/>
      <c r="R59" s="184"/>
      <c r="S59" s="75"/>
    </row>
    <row r="60" spans="1:19" s="83" customFormat="1" ht="12.75" customHeight="1">
      <c r="A60" s="457" t="s">
        <v>215</v>
      </c>
      <c r="B60" s="119"/>
      <c r="C60" s="186">
        <v>10</v>
      </c>
      <c r="D60" s="121">
        <f t="shared" ref="D60" si="42">50*C60/1000</f>
        <v>0.5</v>
      </c>
      <c r="E60" s="187">
        <v>2150</v>
      </c>
      <c r="F60" s="430">
        <f t="shared" ref="F60:F61" si="43">C60*E60/1000</f>
        <v>21.5</v>
      </c>
      <c r="G60" s="431"/>
      <c r="H60" s="121">
        <f t="shared" si="40"/>
        <v>0</v>
      </c>
      <c r="I60" s="213">
        <f t="shared" ref="I60" si="44">E60</f>
        <v>2150</v>
      </c>
      <c r="J60" s="122">
        <f t="shared" ref="J60" si="45">I60*G60/1000</f>
        <v>0</v>
      </c>
      <c r="K60" s="352"/>
      <c r="L60" s="75"/>
      <c r="M60" s="661"/>
      <c r="N60" s="661"/>
      <c r="O60" s="661"/>
      <c r="P60" s="75"/>
      <c r="Q60" s="75"/>
      <c r="R60" s="184"/>
      <c r="S60" s="75"/>
    </row>
    <row r="61" spans="1:19" s="83" customFormat="1" ht="12.75" customHeight="1">
      <c r="A61" s="386" t="s">
        <v>562</v>
      </c>
      <c r="B61" s="386"/>
      <c r="C61" s="186">
        <v>1000</v>
      </c>
      <c r="D61" s="121">
        <f>C61*$E$37/1000</f>
        <v>85</v>
      </c>
      <c r="E61" s="187">
        <v>500</v>
      </c>
      <c r="F61" s="430">
        <f t="shared" si="43"/>
        <v>500</v>
      </c>
      <c r="G61" s="188"/>
      <c r="H61" s="121">
        <f>$I$37*G61/1000</f>
        <v>0</v>
      </c>
      <c r="I61" s="350">
        <f t="shared" ref="I61" si="46">E61</f>
        <v>500</v>
      </c>
      <c r="J61" s="122">
        <f t="shared" ref="J61:J64" si="47">I61*G61/1000</f>
        <v>0</v>
      </c>
      <c r="K61" s="124"/>
      <c r="L61" s="75"/>
      <c r="M61" s="75"/>
      <c r="N61" s="75"/>
      <c r="O61" s="75"/>
      <c r="P61" s="75"/>
      <c r="Q61" s="75"/>
      <c r="R61" s="184"/>
      <c r="S61" s="75"/>
    </row>
    <row r="62" spans="1:19" s="83" customFormat="1" ht="12.75" customHeight="1">
      <c r="A62" s="486" t="s">
        <v>563</v>
      </c>
      <c r="B62" s="384"/>
      <c r="C62" s="186">
        <v>1000</v>
      </c>
      <c r="D62" s="121">
        <f t="shared" ref="D62" si="48">C62*$E$37/1000</f>
        <v>85</v>
      </c>
      <c r="E62" s="187">
        <v>270</v>
      </c>
      <c r="F62" s="189">
        <f>C62*E62/1000</f>
        <v>270</v>
      </c>
      <c r="G62" s="188"/>
      <c r="H62" s="121">
        <f t="shared" si="31"/>
        <v>0</v>
      </c>
      <c r="I62" s="350">
        <f t="shared" ref="I62:I63" si="49">E62</f>
        <v>270</v>
      </c>
      <c r="J62" s="122">
        <f t="shared" ref="J62" si="50">I62*G62/1000</f>
        <v>0</v>
      </c>
      <c r="K62" s="124"/>
      <c r="L62" s="75"/>
      <c r="M62" s="75"/>
      <c r="N62" s="75"/>
      <c r="O62" s="75"/>
      <c r="P62" s="75"/>
      <c r="Q62" s="75"/>
      <c r="R62" s="184"/>
      <c r="S62" s="75"/>
    </row>
    <row r="63" spans="1:19" s="83" customFormat="1" ht="12.75" customHeight="1">
      <c r="A63" s="125" t="s">
        <v>30</v>
      </c>
      <c r="B63" s="126" t="s">
        <v>30</v>
      </c>
      <c r="C63" s="191">
        <v>30</v>
      </c>
      <c r="D63" s="94">
        <f>50*C63/1000</f>
        <v>1.5</v>
      </c>
      <c r="E63" s="192">
        <v>2790</v>
      </c>
      <c r="F63" s="463">
        <f>C63*E63/1500</f>
        <v>55.8</v>
      </c>
      <c r="G63" s="464">
        <v>50</v>
      </c>
      <c r="H63" s="216">
        <f>$I$37*G63/1000</f>
        <v>0.35</v>
      </c>
      <c r="I63" s="222">
        <f t="shared" si="49"/>
        <v>2790</v>
      </c>
      <c r="J63" s="223">
        <f t="shared" si="47"/>
        <v>139.5</v>
      </c>
      <c r="K63" s="465"/>
      <c r="L63" s="75"/>
      <c r="M63" s="75"/>
      <c r="N63" s="75"/>
      <c r="O63" s="75"/>
      <c r="P63" s="75"/>
      <c r="Q63" s="75"/>
      <c r="R63" s="184"/>
      <c r="S63" s="75"/>
    </row>
    <row r="64" spans="1:19" s="83" customFormat="1" ht="12.75" customHeight="1">
      <c r="A64" s="103" t="s">
        <v>154</v>
      </c>
      <c r="B64" s="104" t="s">
        <v>154</v>
      </c>
      <c r="C64" s="105">
        <v>24</v>
      </c>
      <c r="D64" s="94">
        <f>$E$37*C64/1000</f>
        <v>2.04</v>
      </c>
      <c r="E64" s="116">
        <v>3300</v>
      </c>
      <c r="F64" s="107">
        <f>C64*E64/1000</f>
        <v>79.2</v>
      </c>
      <c r="G64" s="108">
        <v>50</v>
      </c>
      <c r="H64" s="109">
        <f>$I$37*G64/1000</f>
        <v>0.35</v>
      </c>
      <c r="I64" s="116">
        <v>3300</v>
      </c>
      <c r="J64" s="111">
        <f t="shared" si="47"/>
        <v>165</v>
      </c>
      <c r="K64" s="190"/>
      <c r="L64" s="75"/>
      <c r="M64" s="75"/>
      <c r="N64" s="75"/>
      <c r="O64" s="75"/>
      <c r="P64" s="75"/>
      <c r="Q64" s="75"/>
      <c r="R64" s="184"/>
      <c r="S64" s="75"/>
    </row>
    <row r="65" spans="1:19" s="83" customFormat="1" ht="12.75" customHeight="1">
      <c r="A65" s="103" t="s">
        <v>51</v>
      </c>
      <c r="B65" s="104"/>
      <c r="C65" s="117"/>
      <c r="D65" s="94"/>
      <c r="E65" s="111"/>
      <c r="F65" s="132">
        <f>SUM(F39:F64)</f>
        <v>1928.8200000000002</v>
      </c>
      <c r="G65" s="131"/>
      <c r="H65" s="111"/>
      <c r="I65" s="132"/>
      <c r="J65" s="111">
        <f>SUM(J39:J64)</f>
        <v>1050.3600000000001</v>
      </c>
      <c r="K65" s="190"/>
      <c r="L65" s="75"/>
      <c r="M65" s="75"/>
      <c r="N65" s="75"/>
      <c r="O65" s="75"/>
      <c r="P65" s="75"/>
      <c r="Q65" s="75"/>
      <c r="R65" s="184"/>
      <c r="S65" s="75"/>
    </row>
    <row r="66" spans="1:19" s="83" customFormat="1" ht="12.75" customHeight="1" thickBot="1">
      <c r="A66" s="137" t="s">
        <v>52</v>
      </c>
      <c r="B66" s="138"/>
      <c r="C66" s="139"/>
      <c r="D66" s="140"/>
      <c r="E66" s="141"/>
      <c r="F66" s="142">
        <v>100</v>
      </c>
      <c r="G66" s="143"/>
      <c r="H66" s="141"/>
      <c r="I66" s="142"/>
      <c r="J66" s="142">
        <v>250</v>
      </c>
      <c r="K66" s="195"/>
      <c r="L66" s="75"/>
      <c r="M66" s="75"/>
      <c r="N66" s="75"/>
      <c r="O66" s="75"/>
      <c r="P66" s="75"/>
      <c r="Q66" s="75"/>
      <c r="R66" s="184"/>
      <c r="S66" s="75"/>
    </row>
    <row r="67" spans="1:19" s="83" customFormat="1" ht="12.75" customHeight="1">
      <c r="A67" s="196" t="s">
        <v>53</v>
      </c>
      <c r="B67" s="197"/>
      <c r="C67" s="198"/>
      <c r="D67" s="199"/>
      <c r="E67" s="200"/>
      <c r="F67" s="201"/>
      <c r="G67" s="201"/>
      <c r="H67" s="201"/>
      <c r="I67" s="201"/>
      <c r="J67" s="201">
        <f>(E37+I37)*3600</f>
        <v>331200</v>
      </c>
      <c r="K67" s="202"/>
      <c r="L67" s="75"/>
      <c r="M67" s="75"/>
      <c r="N67" s="75"/>
      <c r="O67" s="75"/>
      <c r="P67" s="75"/>
      <c r="Q67" s="75"/>
      <c r="R67" s="184"/>
      <c r="S67" s="75"/>
    </row>
    <row r="68" spans="1:19" s="83" customFormat="1" ht="12.75" customHeight="1" thickBot="1">
      <c r="A68" s="145" t="s">
        <v>54</v>
      </c>
      <c r="B68" s="146"/>
      <c r="C68" s="147"/>
      <c r="D68" s="148"/>
      <c r="E68" s="149"/>
      <c r="F68" s="149"/>
      <c r="G68" s="149"/>
      <c r="H68" s="149"/>
      <c r="I68" s="149"/>
      <c r="J68" s="149">
        <f>(F65+F66)*E37+(J65+J66)*I37</f>
        <v>181552.22</v>
      </c>
      <c r="K68" s="151"/>
      <c r="L68" s="75"/>
      <c r="M68" s="75"/>
      <c r="N68" s="75"/>
      <c r="O68" s="75"/>
      <c r="P68" s="75"/>
      <c r="Q68" s="75"/>
      <c r="R68" s="184"/>
      <c r="S68" s="75"/>
    </row>
    <row r="69" spans="1:19" ht="15" customHeight="1" thickBot="1">
      <c r="A69" s="592" t="s">
        <v>55</v>
      </c>
      <c r="B69" s="593"/>
      <c r="C69" s="624">
        <f>J68/(E37+I37)</f>
        <v>1973.3936956521738</v>
      </c>
      <c r="D69" s="625"/>
      <c r="E69" s="596" t="s">
        <v>56</v>
      </c>
      <c r="F69" s="626"/>
      <c r="G69" s="626"/>
      <c r="H69" s="627"/>
      <c r="I69" s="599">
        <f>C69/3600</f>
        <v>0.5481649154589372</v>
      </c>
      <c r="J69" s="630"/>
      <c r="K69" s="203"/>
    </row>
  </sheetData>
  <mergeCells count="52">
    <mergeCell ref="A69:B69"/>
    <mergeCell ref="C69:D69"/>
    <mergeCell ref="E69:H69"/>
    <mergeCell ref="I69:J69"/>
    <mergeCell ref="M52:Q52"/>
    <mergeCell ref="N53:O53"/>
    <mergeCell ref="P53:Q53"/>
    <mergeCell ref="N54:O54"/>
    <mergeCell ref="P54:Q56"/>
    <mergeCell ref="N55:O55"/>
    <mergeCell ref="N56:O56"/>
    <mergeCell ref="N58:O58"/>
    <mergeCell ref="M59:M60"/>
    <mergeCell ref="N59:O60"/>
    <mergeCell ref="M48:M49"/>
    <mergeCell ref="N48:O49"/>
    <mergeCell ref="N37:O37"/>
    <mergeCell ref="P37:Q37"/>
    <mergeCell ref="R37:R38"/>
    <mergeCell ref="M41:Q41"/>
    <mergeCell ref="N42:O42"/>
    <mergeCell ref="P42:Q42"/>
    <mergeCell ref="N43:O43"/>
    <mergeCell ref="P43:Q45"/>
    <mergeCell ref="N44:O44"/>
    <mergeCell ref="N45:O45"/>
    <mergeCell ref="N47:O47"/>
    <mergeCell ref="K37:K38"/>
    <mergeCell ref="N5:O5"/>
    <mergeCell ref="P5:Q5"/>
    <mergeCell ref="R5:R6"/>
    <mergeCell ref="A35:B35"/>
    <mergeCell ref="C35:D35"/>
    <mergeCell ref="E35:H35"/>
    <mergeCell ref="I35:J35"/>
    <mergeCell ref="L35:M35"/>
    <mergeCell ref="O35:P35"/>
    <mergeCell ref="A37:B37"/>
    <mergeCell ref="C37:D37"/>
    <mergeCell ref="E37:F37"/>
    <mergeCell ref="G37:H37"/>
    <mergeCell ref="I37:J37"/>
    <mergeCell ref="A1:Q1"/>
    <mergeCell ref="B2:D2"/>
    <mergeCell ref="B3:H3"/>
    <mergeCell ref="A5:B5"/>
    <mergeCell ref="C5:D5"/>
    <mergeCell ref="E5:F5"/>
    <mergeCell ref="G5:H5"/>
    <mergeCell ref="I5:J5"/>
    <mergeCell ref="K5:K6"/>
    <mergeCell ref="L5:M5"/>
  </mergeCells>
  <phoneticPr fontId="3" type="noConversion"/>
  <pageMargins left="0.16" right="0.16" top="0.59055118110236227" bottom="0.19685039370078741" header="0.51181102362204722" footer="0.15748031496062992"/>
  <pageSetup paperSize="9" scale="94" orientation="landscape" horizontalDpi="4294967293" verticalDpi="4294967293" r:id="rId1"/>
  <headerFooter alignWithMargins="0"/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18</vt:i4>
      </vt:variant>
    </vt:vector>
  </HeadingPairs>
  <TitlesOfParts>
    <vt:vector size="38" baseType="lpstr">
      <vt:lpstr>보고용</vt:lpstr>
      <vt:lpstr>18.02.19</vt:lpstr>
      <vt:lpstr>월</vt:lpstr>
      <vt:lpstr>화</vt:lpstr>
      <vt:lpstr>수</vt:lpstr>
      <vt:lpstr>목</vt:lpstr>
      <vt:lpstr>금</vt:lpstr>
      <vt:lpstr>토</vt:lpstr>
      <vt:lpstr>일</vt:lpstr>
      <vt:lpstr>보존식</vt:lpstr>
      <vt:lpstr>간식보존식</vt:lpstr>
      <vt:lpstr>CCP 1</vt:lpstr>
      <vt:lpstr>월 (2)</vt:lpstr>
      <vt:lpstr>화 (2)</vt:lpstr>
      <vt:lpstr>수 (2)</vt:lpstr>
      <vt:lpstr>목 (2)</vt:lpstr>
      <vt:lpstr>금 (2)</vt:lpstr>
      <vt:lpstr>토 (2)</vt:lpstr>
      <vt:lpstr>일 (2)</vt:lpstr>
      <vt:lpstr>보존식 (2)</vt:lpstr>
      <vt:lpstr>'18.02.19'!Print_Area</vt:lpstr>
      <vt:lpstr>'CCP 1'!Print_Area</vt:lpstr>
      <vt:lpstr>간식보존식!Print_Area</vt:lpstr>
      <vt:lpstr>금!Print_Area</vt:lpstr>
      <vt:lpstr>'금 (2)'!Print_Area</vt:lpstr>
      <vt:lpstr>목!Print_Area</vt:lpstr>
      <vt:lpstr>'목 (2)'!Print_Area</vt:lpstr>
      <vt:lpstr>보고용!Print_Area</vt:lpstr>
      <vt:lpstr>수!Print_Area</vt:lpstr>
      <vt:lpstr>'수 (2)'!Print_Area</vt:lpstr>
      <vt:lpstr>월!Print_Area</vt:lpstr>
      <vt:lpstr>'월 (2)'!Print_Area</vt:lpstr>
      <vt:lpstr>일!Print_Area</vt:lpstr>
      <vt:lpstr>'일 (2)'!Print_Area</vt:lpstr>
      <vt:lpstr>토!Print_Area</vt:lpstr>
      <vt:lpstr>'토 (2)'!Print_Area</vt:lpstr>
      <vt:lpstr>화!Print_Area</vt:lpstr>
      <vt:lpstr>'화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cp:lastPrinted>2019-02-15T07:36:59Z</cp:lastPrinted>
  <dcterms:created xsi:type="dcterms:W3CDTF">2015-09-16T02:46:48Z</dcterms:created>
  <dcterms:modified xsi:type="dcterms:W3CDTF">2019-02-19T06:19:52Z</dcterms:modified>
</cp:coreProperties>
</file>